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firstSheet="1" activeTab="1"/>
  </bookViews>
  <sheets>
    <sheet name="Work" sheetId="1" state="hidden" r:id="rId1"/>
    <sheet name="Public" sheetId="2" r:id="rId2"/>
  </sheets>
  <definedNames>
    <definedName name="_xlnm._FilterDatabase" localSheetId="0" hidden="1">'Work'!$P$4:$P$14</definedName>
  </definedNames>
  <calcPr fullCalcOnLoad="1"/>
</workbook>
</file>

<file path=xl/sharedStrings.xml><?xml version="1.0" encoding="utf-8"?>
<sst xmlns="http://schemas.openxmlformats.org/spreadsheetml/2006/main" count="215" uniqueCount="107">
  <si>
    <t>Projekta iesniegšanas 
datums</t>
  </si>
  <si>
    <t>Piezīmes</t>
  </si>
  <si>
    <t>Iesniegtā projekta kopējās izmaksas, 
EUR</t>
  </si>
  <si>
    <t>Izmaksātā pašvaldības līdzfinansējuma summa, EUR</t>
  </si>
  <si>
    <t>Vērtējums punktos</t>
  </si>
  <si>
    <t>Darbu pieņemšanas datums</t>
  </si>
  <si>
    <t>Kultūras pieminekļa adrese</t>
  </si>
  <si>
    <t xml:space="preserve">Darbu veids </t>
  </si>
  <si>
    <t>Dzīvokļu īpašnieku kopība</t>
  </si>
  <si>
    <t>Iesniedzēja pārstāvis</t>
  </si>
  <si>
    <t>Iesniedzēja finansējums, EUR</t>
  </si>
  <si>
    <t>Pieprasītais pašvaldības 
līdzfinansējums, EUR</t>
  </si>
  <si>
    <t>Nr.</t>
  </si>
  <si>
    <t>Projekta iesniedzējs</t>
  </si>
  <si>
    <t>03.04.2018.</t>
  </si>
  <si>
    <t>04.04.2018.</t>
  </si>
  <si>
    <t>Stella Gluhovska</t>
  </si>
  <si>
    <t>05.04.2018.</t>
  </si>
  <si>
    <t>dokumentācija, būvdetaļas kopā:</t>
  </si>
  <si>
    <t>būvdarbi kopā:</t>
  </si>
  <si>
    <t>Projektu pieteikumi kopā:</t>
  </si>
  <si>
    <t>Būvuzraudzības izmaksas</t>
  </si>
  <si>
    <t>Apstiprināts pašvaldības līdzfinansējums</t>
  </si>
  <si>
    <t>Būvdarbi ar PVN</t>
  </si>
  <si>
    <t>Būvdarbi bez PVN</t>
  </si>
  <si>
    <t>Autoratlīdzība ar PVN</t>
  </si>
  <si>
    <t>Autoratlīdzība bez PVN</t>
  </si>
  <si>
    <t>Atbalsta %</t>
  </si>
  <si>
    <t>Līdzfinansējums būvadarbiem (max20000)</t>
  </si>
  <si>
    <t>Līdzfinansējums autoratlīdzībai (max2000)</t>
  </si>
  <si>
    <t>Kopējais līdzfinasējums</t>
  </si>
  <si>
    <t>Būvuzraudzības izmaksas (ar PVN)</t>
  </si>
  <si>
    <t>Būvuzraudzības %</t>
  </si>
  <si>
    <t>Kumulatīvi</t>
  </si>
  <si>
    <t>0</t>
  </si>
  <si>
    <t>K.Valdemāra iela 16</t>
  </si>
  <si>
    <t>bez PVN</t>
  </si>
  <si>
    <t>Iesniegtā projekta kopējās izmaksas, 
EUR (ar PVN)</t>
  </si>
  <si>
    <t>Iesniegtā projekta kopējās izmaksas, 
EUR (ar vai bezPVN)</t>
  </si>
  <si>
    <t>Klienta saņemtā līdzfinans kopsumma (ieskaitot šo gadu un iepr.būvuzr)</t>
  </si>
  <si>
    <t>Klienta saņemtā līdzfinans kopsumma (iesk šo gadu un iepr. būvuzr)</t>
  </si>
  <si>
    <t>iepriekš būvuzraudzība</t>
  </si>
  <si>
    <t>nav</t>
  </si>
  <si>
    <t>Ēkas fasādes restaurācijas 3.kārta</t>
  </si>
  <si>
    <t>SIA "BRUINO"</t>
  </si>
  <si>
    <t>Antons Fetisovs</t>
  </si>
  <si>
    <t>Vites iela 13</t>
  </si>
  <si>
    <t>Ēkas fasāžu restaurācijas 1.kārta; autoruzraudzība</t>
  </si>
  <si>
    <t>Linda Ozoliņa</t>
  </si>
  <si>
    <t>F.Brīvzemnieka iela 26</t>
  </si>
  <si>
    <t>nav PVN maksātājs</t>
  </si>
  <si>
    <t>izsmelti 50000 EUR</t>
  </si>
  <si>
    <t>Iesniegtā summa bez PVN, jo PVN maksātājs</t>
  </si>
  <si>
    <t>Republikas iela 26/28</t>
  </si>
  <si>
    <t>24.03.2023.</t>
  </si>
  <si>
    <t>Ēkas fasāžu restaurācijas 1.kārta</t>
  </si>
  <si>
    <t>03.04.2023.</t>
  </si>
  <si>
    <t xml:space="preserve">Dzīvokļu īpašnieku kopība </t>
  </si>
  <si>
    <t>DZĪB "K.Valdemāra 16"</t>
  </si>
  <si>
    <t>Verandas restaurācijas 1.kārta; autoruzraudzība</t>
  </si>
  <si>
    <t>Kāpņutelpas paneļu restaurācija</t>
  </si>
  <si>
    <t>Anete Bērziņa</t>
  </si>
  <si>
    <t>Palmu iela 7</t>
  </si>
  <si>
    <t>Ārdurvju restaurācija</t>
  </si>
  <si>
    <t>SIA "Warehouse properties"</t>
  </si>
  <si>
    <t>Uffe Svalgard</t>
  </si>
  <si>
    <t>Zivju iela 2A</t>
  </si>
  <si>
    <t>SIA "Restaurācijas centrs"</t>
  </si>
  <si>
    <t>Ivars Pilips-Matisons</t>
  </si>
  <si>
    <t>Bāriņu iela 24</t>
  </si>
  <si>
    <t>Dzīvojamās ēkas restaurācijas būvprojekts</t>
  </si>
  <si>
    <t>Projektu iesniegumi pašvaldības līdzfinansējuma saņemšanai 2023.gadā</t>
  </si>
  <si>
    <t>Divu logu restaurācija</t>
  </si>
  <si>
    <t>SIA "JUPAKS"</t>
  </si>
  <si>
    <t>Tirgoņu iela 15</t>
  </si>
  <si>
    <t>Ēkas tehniskās apsekošanas atzinuma un kāpņu telpas AMI sagatavošana</t>
  </si>
  <si>
    <t>Tatjana Ščerbakova</t>
  </si>
  <si>
    <t>Deniss Ščerbakovs</t>
  </si>
  <si>
    <t>Bāriņu iela 26</t>
  </si>
  <si>
    <t>Fasādes restaurācija; autoruzraudzība</t>
  </si>
  <si>
    <t>Noliktavu restaurācija; autoruzraudzība</t>
  </si>
  <si>
    <t>Zivju iela 10/12</t>
  </si>
  <si>
    <t>Ēkas tehniskās apsekošanas atzinuma un fasāžu AMI sagatavošana</t>
  </si>
  <si>
    <t>DZĪB "Peldu 36"</t>
  </si>
  <si>
    <t>Peldu iela 36</t>
  </si>
  <si>
    <t>Ēkas fasādes un jumta restaurācijas 2.kārta; autoruzraudzība</t>
  </si>
  <si>
    <t>Artūrs Šulmanis</t>
  </si>
  <si>
    <t>SIA "KURZEMES KOKI"</t>
  </si>
  <si>
    <t>Gita Stankus</t>
  </si>
  <si>
    <t>Kūrmājas prospekts 15 un 17</t>
  </si>
  <si>
    <t>Ēku fasāžu restaurācijas būvprojekts</t>
  </si>
  <si>
    <t>SIA "Namu serviss Apse"</t>
  </si>
  <si>
    <t>Dzintaru iela 14</t>
  </si>
  <si>
    <t>Fasādes restaurācija</t>
  </si>
  <si>
    <t xml:space="preserve">Kopā līdzfinasējums </t>
  </si>
  <si>
    <t>kopējās izmaksas ar PVN</t>
  </si>
  <si>
    <t xml:space="preserve"> kopējās izmaksas bez PVN</t>
  </si>
  <si>
    <t>Līdzfinansējums būvdetaļām (max2000)</t>
  </si>
  <si>
    <t>Līdzfinansējums dokumentācijai(max2000)</t>
  </si>
  <si>
    <t>6000,00</t>
  </si>
  <si>
    <t>Noraidīts ar lēmumu</t>
  </si>
  <si>
    <t>Līdzekļi budžetā</t>
  </si>
  <si>
    <t>No pārtrauktierm līgumierm</t>
  </si>
  <si>
    <t>Budžetā kopā</t>
  </si>
  <si>
    <t>Deficīts</t>
  </si>
  <si>
    <t>Noraidīts, neatbilst 27.2.nosacījumiem</t>
  </si>
  <si>
    <t>Projektu iesniegumi pašvaldības līdzfinansējuma kultūras pieminekļiem saņemšanai 2023.gadā (publisks)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</si>
</sst>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.0"/>
    <numFmt numFmtId="183" formatCode="mmm/yyyy"/>
    <numFmt numFmtId="184" formatCode="0.000"/>
    <numFmt numFmtId="185" formatCode="0.00;[Red]0.0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000"/>
    <numFmt numFmtId="191" formatCode="0.00000"/>
    <numFmt numFmtId="192" formatCode="0.0000"/>
    <numFmt numFmtId="193" formatCode="[$-426]dddd\,\ yyyy\.\ &quot;gada&quot;\ d\.\ mm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2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left" vertical="top"/>
    </xf>
    <xf numFmtId="0" fontId="48" fillId="0" borderId="10" xfId="0" applyFont="1" applyFill="1" applyBorder="1" applyAlignment="1">
      <alignment horizontal="left" vertical="center" wrapText="1"/>
    </xf>
    <xf numFmtId="2" fontId="47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/>
    </xf>
    <xf numFmtId="14" fontId="47" fillId="33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/>
    </xf>
    <xf numFmtId="14" fontId="47" fillId="33" borderId="0" xfId="0" applyNumberFormat="1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vertical="top" wrapText="1"/>
    </xf>
    <xf numFmtId="185" fontId="47" fillId="33" borderId="0" xfId="0" applyNumberFormat="1" applyFont="1" applyFill="1" applyBorder="1" applyAlignment="1">
      <alignment horizontal="center" vertical="center" wrapText="1"/>
    </xf>
    <xf numFmtId="14" fontId="51" fillId="33" borderId="0" xfId="0" applyNumberFormat="1" applyFont="1" applyFill="1" applyBorder="1" applyAlignment="1">
      <alignment horizontal="center" vertical="center"/>
    </xf>
    <xf numFmtId="14" fontId="47" fillId="33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1" fillId="33" borderId="0" xfId="0" applyFont="1" applyFill="1" applyBorder="1" applyAlignment="1">
      <alignment horizontal="right" vertical="top" wrapText="1"/>
    </xf>
    <xf numFmtId="2" fontId="52" fillId="33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horizontal="left" vertical="center" wrapText="1"/>
    </xf>
    <xf numFmtId="2" fontId="47" fillId="6" borderId="10" xfId="0" applyNumberFormat="1" applyFont="1" applyFill="1" applyBorder="1" applyAlignment="1">
      <alignment horizontal="center" vertical="center" wrapText="1"/>
    </xf>
    <xf numFmtId="14" fontId="51" fillId="6" borderId="10" xfId="0" applyNumberFormat="1" applyFont="1" applyFill="1" applyBorder="1" applyAlignment="1">
      <alignment horizontal="center" vertical="top"/>
    </xf>
    <xf numFmtId="0" fontId="47" fillId="6" borderId="10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vertical="top" wrapText="1"/>
    </xf>
    <xf numFmtId="14" fontId="47" fillId="6" borderId="10" xfId="0" applyNumberFormat="1" applyFont="1" applyFill="1" applyBorder="1" applyAlignment="1">
      <alignment horizontal="center" vertical="top" wrapText="1"/>
    </xf>
    <xf numFmtId="0" fontId="47" fillId="6" borderId="10" xfId="0" applyFont="1" applyFill="1" applyBorder="1" applyAlignment="1">
      <alignment horizontal="center" vertical="top" wrapText="1"/>
    </xf>
    <xf numFmtId="0" fontId="51" fillId="6" borderId="10" xfId="0" applyFont="1" applyFill="1" applyBorder="1" applyAlignment="1">
      <alignment horizontal="left" vertical="top" wrapText="1"/>
    </xf>
    <xf numFmtId="14" fontId="47" fillId="6" borderId="10" xfId="0" applyNumberFormat="1" applyFont="1" applyFill="1" applyBorder="1" applyAlignment="1">
      <alignment horizontal="center" vertical="top"/>
    </xf>
    <xf numFmtId="14" fontId="51" fillId="6" borderId="10" xfId="0" applyNumberFormat="1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top"/>
    </xf>
    <xf numFmtId="0" fontId="47" fillId="6" borderId="11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left" vertical="center" wrapText="1"/>
    </xf>
    <xf numFmtId="2" fontId="47" fillId="6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2" fontId="53" fillId="0" borderId="10" xfId="0" applyNumberFormat="1" applyFont="1" applyBorder="1" applyAlignment="1">
      <alignment horizontal="center"/>
    </xf>
    <xf numFmtId="0" fontId="54" fillId="33" borderId="10" xfId="0" applyFont="1" applyFill="1" applyBorder="1" applyAlignment="1">
      <alignment horizontal="right" vertical="top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top" wrapText="1"/>
    </xf>
    <xf numFmtId="4" fontId="54" fillId="33" borderId="10" xfId="0" applyNumberFormat="1" applyFont="1" applyFill="1" applyBorder="1" applyAlignment="1">
      <alignment horizontal="center" vertical="center" wrapText="1"/>
    </xf>
    <xf numFmtId="1" fontId="47" fillId="6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top"/>
    </xf>
    <xf numFmtId="49" fontId="47" fillId="33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right" vertical="center"/>
    </xf>
    <xf numFmtId="49" fontId="47" fillId="33" borderId="10" xfId="0" applyNumberFormat="1" applyFont="1" applyFill="1" applyBorder="1" applyAlignment="1">
      <alignment vertical="center"/>
    </xf>
    <xf numFmtId="2" fontId="47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4" fontId="47" fillId="6" borderId="11" xfId="0" applyNumberFormat="1" applyFont="1" applyFill="1" applyBorder="1" applyAlignment="1">
      <alignment horizontal="center" vertical="top"/>
    </xf>
    <xf numFmtId="14" fontId="47" fillId="6" borderId="10" xfId="0" applyNumberFormat="1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11" xfId="0" applyFont="1" applyFill="1" applyBorder="1" applyAlignment="1">
      <alignment horizontal="center" vertical="top" wrapText="1"/>
    </xf>
    <xf numFmtId="0" fontId="47" fillId="6" borderId="11" xfId="0" applyFont="1" applyFill="1" applyBorder="1" applyAlignment="1">
      <alignment vertical="top" wrapText="1"/>
    </xf>
    <xf numFmtId="0" fontId="47" fillId="7" borderId="10" xfId="0" applyFont="1" applyFill="1" applyBorder="1" applyAlignment="1">
      <alignment horizontal="center" vertical="center"/>
    </xf>
    <xf numFmtId="14" fontId="47" fillId="7" borderId="10" xfId="0" applyNumberFormat="1" applyFont="1" applyFill="1" applyBorder="1" applyAlignment="1">
      <alignment horizontal="center" vertical="top"/>
    </xf>
    <xf numFmtId="0" fontId="47" fillId="7" borderId="10" xfId="0" applyFont="1" applyFill="1" applyBorder="1" applyAlignment="1">
      <alignment horizontal="left" vertical="top" wrapText="1"/>
    </xf>
    <xf numFmtId="0" fontId="47" fillId="7" borderId="10" xfId="0" applyFont="1" applyFill="1" applyBorder="1" applyAlignment="1">
      <alignment vertical="top" wrapText="1"/>
    </xf>
    <xf numFmtId="2" fontId="47" fillId="7" borderId="10" xfId="0" applyNumberFormat="1" applyFont="1" applyFill="1" applyBorder="1" applyAlignment="1">
      <alignment horizontal="center" vertical="center" wrapText="1"/>
    </xf>
    <xf numFmtId="14" fontId="51" fillId="3" borderId="10" xfId="0" applyNumberFormat="1" applyFont="1" applyFill="1" applyBorder="1" applyAlignment="1">
      <alignment horizontal="center" vertical="top"/>
    </xf>
    <xf numFmtId="0" fontId="47" fillId="3" borderId="10" xfId="0" applyFont="1" applyFill="1" applyBorder="1" applyAlignment="1">
      <alignment horizontal="left" vertical="top" wrapText="1"/>
    </xf>
    <xf numFmtId="0" fontId="47" fillId="3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left" vertical="center" wrapText="1"/>
    </xf>
    <xf numFmtId="2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top" wrapText="1"/>
    </xf>
    <xf numFmtId="0" fontId="51" fillId="3" borderId="10" xfId="0" applyFont="1" applyFill="1" applyBorder="1" applyAlignment="1">
      <alignment horizontal="left" vertical="top" wrapText="1"/>
    </xf>
    <xf numFmtId="2" fontId="51" fillId="6" borderId="10" xfId="0" applyNumberFormat="1" applyFont="1" applyFill="1" applyBorder="1" applyAlignment="1">
      <alignment horizontal="center" vertical="center"/>
    </xf>
    <xf numFmtId="2" fontId="47" fillId="6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182" fontId="47" fillId="6" borderId="10" xfId="0" applyNumberFormat="1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/>
    </xf>
    <xf numFmtId="1" fontId="47" fillId="3" borderId="10" xfId="0" applyNumberFormat="1" applyFont="1" applyFill="1" applyBorder="1" applyAlignment="1">
      <alignment horizontal="center" vertical="center" wrapText="1"/>
    </xf>
    <xf numFmtId="1" fontId="47" fillId="7" borderId="10" xfId="0" applyNumberFormat="1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82" fontId="47" fillId="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14" fontId="51" fillId="7" borderId="10" xfId="0" applyNumberFormat="1" applyFont="1" applyFill="1" applyBorder="1" applyAlignment="1">
      <alignment horizontal="center" vertical="top"/>
    </xf>
    <xf numFmtId="49" fontId="47" fillId="35" borderId="10" xfId="0" applyNumberFormat="1" applyFont="1" applyFill="1" applyBorder="1" applyAlignment="1">
      <alignment horizontal="center" vertical="center"/>
    </xf>
    <xf numFmtId="2" fontId="47" fillId="35" borderId="10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horizontal="left"/>
    </xf>
    <xf numFmtId="2" fontId="47" fillId="34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1" fontId="51" fillId="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47" fillId="37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center" wrapText="1"/>
    </xf>
    <xf numFmtId="14" fontId="47" fillId="3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1" fillId="3" borderId="10" xfId="0" applyFont="1" applyFill="1" applyBorder="1" applyAlignment="1">
      <alignment horizontal="left" vertical="top" wrapText="1"/>
    </xf>
    <xf numFmtId="0" fontId="47" fillId="37" borderId="0" xfId="0" applyFont="1" applyFill="1" applyAlignment="1">
      <alignment horizontal="left"/>
    </xf>
    <xf numFmtId="0" fontId="47" fillId="23" borderId="0" xfId="0" applyFont="1" applyFill="1" applyAlignment="1">
      <alignment horizontal="left"/>
    </xf>
    <xf numFmtId="14" fontId="51" fillId="6" borderId="11" xfId="0" applyNumberFormat="1" applyFont="1" applyFill="1" applyBorder="1" applyAlignment="1">
      <alignment horizontal="center" vertical="top"/>
    </xf>
    <xf numFmtId="0" fontId="51" fillId="6" borderId="11" xfId="0" applyFont="1" applyFill="1" applyBorder="1" applyAlignment="1">
      <alignment horizontal="left" vertical="top" wrapText="1"/>
    </xf>
    <xf numFmtId="2" fontId="54" fillId="33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left" vertical="top" wrapText="1"/>
    </xf>
    <xf numFmtId="2" fontId="47" fillId="38" borderId="10" xfId="0" applyNumberFormat="1" applyFont="1" applyFill="1" applyBorder="1" applyAlignment="1">
      <alignment horizontal="center" vertical="center"/>
    </xf>
    <xf numFmtId="2" fontId="47" fillId="38" borderId="10" xfId="0" applyNumberFormat="1" applyFont="1" applyFill="1" applyBorder="1" applyAlignment="1">
      <alignment horizontal="center" vertical="center" wrapText="1"/>
    </xf>
    <xf numFmtId="2" fontId="47" fillId="38" borderId="11" xfId="0" applyNumberFormat="1" applyFont="1" applyFill="1" applyBorder="1" applyAlignment="1">
      <alignment horizontal="center" vertical="center" wrapText="1"/>
    </xf>
    <xf numFmtId="49" fontId="51" fillId="7" borderId="10" xfId="0" applyNumberFormat="1" applyFont="1" applyFill="1" applyBorder="1" applyAlignment="1">
      <alignment horizontal="center" vertical="center"/>
    </xf>
    <xf numFmtId="0" fontId="47" fillId="7" borderId="10" xfId="0" applyNumberFormat="1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left" vertical="top" wrapText="1"/>
    </xf>
    <xf numFmtId="2" fontId="51" fillId="7" borderId="10" xfId="0" applyNumberFormat="1" applyFont="1" applyFill="1" applyBorder="1" applyAlignment="1">
      <alignment horizontal="center" vertical="center"/>
    </xf>
    <xf numFmtId="49" fontId="51" fillId="3" borderId="10" xfId="0" applyNumberFormat="1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/>
    </xf>
    <xf numFmtId="2" fontId="55" fillId="0" borderId="0" xfId="0" applyNumberFormat="1" applyFont="1" applyAlignment="1">
      <alignment horizontal="center"/>
    </xf>
    <xf numFmtId="2" fontId="51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left" vertical="center" wrapText="1"/>
    </xf>
    <xf numFmtId="182" fontId="47" fillId="33" borderId="10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2" fontId="55" fillId="34" borderId="0" xfId="0" applyNumberFormat="1" applyFont="1" applyFill="1" applyAlignment="1">
      <alignment horizontal="center"/>
    </xf>
    <xf numFmtId="14" fontId="51" fillId="33" borderId="10" xfId="0" applyNumberFormat="1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wrapText="1"/>
    </xf>
    <xf numFmtId="0" fontId="49" fillId="0" borderId="0" xfId="0" applyFont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zoomScalePageLayoutView="0" workbookViewId="0" topLeftCell="A16">
      <selection activeCell="R36" sqref="R36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12" width="10.28125" style="14" customWidth="1"/>
    <col min="13" max="13" width="10.8515625" style="14" customWidth="1"/>
    <col min="14" max="14" width="10.28125" style="14" customWidth="1"/>
    <col min="15" max="15" width="10.8515625" style="14" customWidth="1"/>
    <col min="16" max="17" width="9.140625" style="5" customWidth="1"/>
    <col min="18" max="18" width="14.140625" style="5" customWidth="1"/>
    <col min="19" max="19" width="10.7109375" style="3" customWidth="1"/>
    <col min="20" max="21" width="11.57421875" style="3" customWidth="1"/>
    <col min="22" max="22" width="13.7109375" style="3" customWidth="1"/>
    <col min="23" max="23" width="15.00390625" style="12" customWidth="1"/>
    <col min="24" max="16384" width="8.8515625" style="1" customWidth="1"/>
  </cols>
  <sheetData>
    <row r="1" ht="24.75" customHeight="1"/>
    <row r="2" spans="1:23" ht="32.25" customHeight="1">
      <c r="A2" s="159" t="s">
        <v>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ht="15" customHeight="1">
      <c r="F3" s="11"/>
    </row>
    <row r="4" spans="1:23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5" t="s">
        <v>38</v>
      </c>
      <c r="H4" s="15" t="s">
        <v>95</v>
      </c>
      <c r="I4" s="15" t="s">
        <v>96</v>
      </c>
      <c r="J4" s="15" t="s">
        <v>25</v>
      </c>
      <c r="K4" s="15" t="s">
        <v>26</v>
      </c>
      <c r="L4" s="15" t="s">
        <v>27</v>
      </c>
      <c r="M4" s="15" t="s">
        <v>97</v>
      </c>
      <c r="N4" s="15" t="s">
        <v>98</v>
      </c>
      <c r="O4" s="15" t="s">
        <v>30</v>
      </c>
      <c r="P4" s="9" t="s">
        <v>4</v>
      </c>
      <c r="Q4" s="9" t="s">
        <v>32</v>
      </c>
      <c r="R4" s="9" t="s">
        <v>31</v>
      </c>
      <c r="S4" s="8" t="s">
        <v>94</v>
      </c>
      <c r="T4" s="8" t="s">
        <v>33</v>
      </c>
      <c r="U4" s="8" t="s">
        <v>39</v>
      </c>
      <c r="V4" s="8" t="s">
        <v>41</v>
      </c>
      <c r="W4" s="13" t="s">
        <v>1</v>
      </c>
    </row>
    <row r="5" spans="1:23" ht="25.5">
      <c r="A5" s="93">
        <v>1</v>
      </c>
      <c r="B5" s="121" t="s">
        <v>56</v>
      </c>
      <c r="C5" s="89" t="s">
        <v>67</v>
      </c>
      <c r="D5" s="89" t="s">
        <v>68</v>
      </c>
      <c r="E5" s="90" t="s">
        <v>69</v>
      </c>
      <c r="F5" s="123" t="s">
        <v>70</v>
      </c>
      <c r="G5" s="92">
        <v>7010</v>
      </c>
      <c r="H5" s="92"/>
      <c r="I5" s="92">
        <v>7010</v>
      </c>
      <c r="J5" s="92"/>
      <c r="K5" s="92"/>
      <c r="L5" s="103">
        <v>75</v>
      </c>
      <c r="M5" s="92"/>
      <c r="N5" s="92"/>
      <c r="O5" s="92">
        <v>2000</v>
      </c>
      <c r="P5" s="93">
        <v>27</v>
      </c>
      <c r="Q5" s="93">
        <v>0</v>
      </c>
      <c r="R5" s="138" t="s">
        <v>34</v>
      </c>
      <c r="S5" s="92">
        <f>O5+R5</f>
        <v>2000</v>
      </c>
      <c r="T5" s="102">
        <f>S5</f>
        <v>2000</v>
      </c>
      <c r="U5" s="111">
        <v>6000</v>
      </c>
      <c r="V5" s="114" t="s">
        <v>42</v>
      </c>
      <c r="W5" s="17"/>
    </row>
    <row r="6" spans="1:23" ht="25.5">
      <c r="A6" s="135">
        <v>2</v>
      </c>
      <c r="B6" s="109" t="s">
        <v>56</v>
      </c>
      <c r="C6" s="85" t="s">
        <v>67</v>
      </c>
      <c r="D6" s="85" t="s">
        <v>68</v>
      </c>
      <c r="E6" s="86" t="s">
        <v>69</v>
      </c>
      <c r="F6" s="136" t="s">
        <v>72</v>
      </c>
      <c r="G6" s="87">
        <v>4065.6</v>
      </c>
      <c r="H6" s="87"/>
      <c r="I6" s="87">
        <v>4065</v>
      </c>
      <c r="J6" s="87"/>
      <c r="K6" s="87"/>
      <c r="L6" s="104">
        <v>50</v>
      </c>
      <c r="M6" s="87"/>
      <c r="N6" s="87"/>
      <c r="O6" s="87">
        <v>2000</v>
      </c>
      <c r="P6" s="83">
        <v>27</v>
      </c>
      <c r="Q6" s="83">
        <v>0</v>
      </c>
      <c r="R6" s="137" t="s">
        <v>34</v>
      </c>
      <c r="S6" s="87">
        <v>2000</v>
      </c>
      <c r="T6" s="102">
        <f>T5+S6</f>
        <v>4000</v>
      </c>
      <c r="U6" s="110" t="s">
        <v>99</v>
      </c>
      <c r="V6" s="67" t="s">
        <v>42</v>
      </c>
      <c r="W6" s="20"/>
    </row>
    <row r="7" spans="1:23" ht="25.5">
      <c r="A7" s="83">
        <v>3</v>
      </c>
      <c r="B7" s="109" t="s">
        <v>56</v>
      </c>
      <c r="C7" s="85" t="s">
        <v>8</v>
      </c>
      <c r="D7" s="85" t="s">
        <v>58</v>
      </c>
      <c r="E7" s="85" t="s">
        <v>35</v>
      </c>
      <c r="F7" s="86" t="s">
        <v>60</v>
      </c>
      <c r="G7" s="87">
        <v>1400</v>
      </c>
      <c r="H7" s="87"/>
      <c r="I7" s="87"/>
      <c r="J7" s="87"/>
      <c r="K7" s="87"/>
      <c r="L7" s="104">
        <v>50</v>
      </c>
      <c r="M7" s="87"/>
      <c r="N7" s="87"/>
      <c r="O7" s="87">
        <v>700</v>
      </c>
      <c r="P7" s="83">
        <v>25</v>
      </c>
      <c r="Q7" s="83">
        <v>0</v>
      </c>
      <c r="R7" s="134" t="s">
        <v>34</v>
      </c>
      <c r="S7" s="87">
        <v>700</v>
      </c>
      <c r="T7" s="102">
        <f>T6+S7</f>
        <v>4700</v>
      </c>
      <c r="U7" s="111">
        <v>25937.07</v>
      </c>
      <c r="V7" s="114" t="s">
        <v>42</v>
      </c>
      <c r="W7" s="119"/>
    </row>
    <row r="8" spans="1:23" ht="38.25">
      <c r="A8" s="93">
        <v>4</v>
      </c>
      <c r="B8" s="88" t="s">
        <v>56</v>
      </c>
      <c r="C8" s="89" t="s">
        <v>73</v>
      </c>
      <c r="D8" s="89" t="s">
        <v>45</v>
      </c>
      <c r="E8" s="90" t="s">
        <v>74</v>
      </c>
      <c r="F8" s="91" t="s">
        <v>75</v>
      </c>
      <c r="G8" s="92">
        <v>3306</v>
      </c>
      <c r="H8" s="92"/>
      <c r="I8" s="92">
        <v>3306</v>
      </c>
      <c r="J8" s="92"/>
      <c r="K8" s="92"/>
      <c r="L8" s="103">
        <v>75</v>
      </c>
      <c r="M8" s="92"/>
      <c r="N8" s="92"/>
      <c r="O8" s="92">
        <v>2000</v>
      </c>
      <c r="P8" s="93">
        <v>24</v>
      </c>
      <c r="Q8" s="93">
        <v>0</v>
      </c>
      <c r="R8" s="138" t="s">
        <v>34</v>
      </c>
      <c r="S8" s="92">
        <v>2000</v>
      </c>
      <c r="T8" s="102">
        <f aca="true" t="shared" si="0" ref="T8:T13">T7+S8</f>
        <v>6700</v>
      </c>
      <c r="U8" s="111">
        <v>5032.71</v>
      </c>
      <c r="V8" s="114" t="s">
        <v>42</v>
      </c>
      <c r="W8" s="16"/>
    </row>
    <row r="9" spans="1:23" s="2" customFormat="1" ht="43.5" customHeight="1">
      <c r="A9" s="135">
        <v>5</v>
      </c>
      <c r="B9" s="109" t="s">
        <v>56</v>
      </c>
      <c r="C9" s="85" t="s">
        <v>73</v>
      </c>
      <c r="D9" s="85" t="s">
        <v>45</v>
      </c>
      <c r="E9" s="85" t="s">
        <v>74</v>
      </c>
      <c r="F9" s="120" t="s">
        <v>63</v>
      </c>
      <c r="G9" s="87">
        <v>3984.22</v>
      </c>
      <c r="H9" s="87"/>
      <c r="I9" s="87">
        <v>3984.22</v>
      </c>
      <c r="J9" s="87"/>
      <c r="K9" s="87"/>
      <c r="L9" s="104">
        <v>50</v>
      </c>
      <c r="M9" s="87"/>
      <c r="N9" s="87"/>
      <c r="O9" s="87">
        <v>1992.11</v>
      </c>
      <c r="P9" s="83">
        <v>24</v>
      </c>
      <c r="Q9" s="83">
        <v>0</v>
      </c>
      <c r="R9" s="134" t="s">
        <v>34</v>
      </c>
      <c r="S9" s="87">
        <v>1992.11</v>
      </c>
      <c r="T9" s="102">
        <f t="shared" si="0"/>
        <v>8692.11</v>
      </c>
      <c r="U9" s="111">
        <v>5032.71</v>
      </c>
      <c r="V9" s="114" t="s">
        <v>42</v>
      </c>
      <c r="W9" s="17"/>
    </row>
    <row r="10" spans="1:23" s="5" customFormat="1" ht="25.5">
      <c r="A10" s="83">
        <v>6</v>
      </c>
      <c r="B10" s="84" t="s">
        <v>56</v>
      </c>
      <c r="C10" s="85" t="s">
        <v>8</v>
      </c>
      <c r="D10" s="85" t="s">
        <v>61</v>
      </c>
      <c r="E10" s="86" t="s">
        <v>62</v>
      </c>
      <c r="F10" s="86" t="s">
        <v>63</v>
      </c>
      <c r="G10" s="87">
        <v>3950.04</v>
      </c>
      <c r="H10" s="87"/>
      <c r="I10" s="87"/>
      <c r="J10" s="87"/>
      <c r="K10" s="87"/>
      <c r="L10" s="104">
        <v>50</v>
      </c>
      <c r="M10" s="87"/>
      <c r="N10" s="87"/>
      <c r="O10" s="87">
        <v>1975.02</v>
      </c>
      <c r="P10" s="83">
        <v>21.5</v>
      </c>
      <c r="Q10" s="83">
        <v>0</v>
      </c>
      <c r="R10" s="134" t="s">
        <v>34</v>
      </c>
      <c r="S10" s="87">
        <f>O10+R10</f>
        <v>1975.02</v>
      </c>
      <c r="T10" s="102">
        <f t="shared" si="0"/>
        <v>10667.130000000001</v>
      </c>
      <c r="U10" s="111">
        <v>3655.02</v>
      </c>
      <c r="V10" s="114" t="s">
        <v>42</v>
      </c>
      <c r="W10" s="17"/>
    </row>
    <row r="11" spans="1:23" ht="38.25">
      <c r="A11" s="93">
        <v>7</v>
      </c>
      <c r="B11" s="88" t="s">
        <v>56</v>
      </c>
      <c r="C11" s="89" t="s">
        <v>73</v>
      </c>
      <c r="D11" s="89" t="s">
        <v>45</v>
      </c>
      <c r="E11" s="90" t="s">
        <v>81</v>
      </c>
      <c r="F11" s="90" t="s">
        <v>82</v>
      </c>
      <c r="G11" s="92">
        <v>2108</v>
      </c>
      <c r="H11" s="92"/>
      <c r="I11" s="92">
        <v>2108</v>
      </c>
      <c r="J11" s="92"/>
      <c r="K11" s="92"/>
      <c r="L11" s="103">
        <v>75</v>
      </c>
      <c r="M11" s="92"/>
      <c r="N11" s="92"/>
      <c r="O11" s="92">
        <v>1581</v>
      </c>
      <c r="P11" s="93">
        <v>21.3</v>
      </c>
      <c r="Q11" s="93">
        <v>0</v>
      </c>
      <c r="R11" s="138" t="s">
        <v>34</v>
      </c>
      <c r="S11" s="92">
        <v>1581</v>
      </c>
      <c r="T11" s="102">
        <f t="shared" si="0"/>
        <v>12248.130000000001</v>
      </c>
      <c r="U11" s="111">
        <v>1581</v>
      </c>
      <c r="V11" s="114" t="s">
        <v>42</v>
      </c>
      <c r="W11" s="17"/>
    </row>
    <row r="12" spans="1:23" ht="25.5">
      <c r="A12" s="135">
        <v>8</v>
      </c>
      <c r="B12" s="121" t="s">
        <v>56</v>
      </c>
      <c r="C12" s="89" t="s">
        <v>87</v>
      </c>
      <c r="D12" s="89" t="s">
        <v>88</v>
      </c>
      <c r="E12" s="90" t="s">
        <v>89</v>
      </c>
      <c r="F12" s="123" t="s">
        <v>90</v>
      </c>
      <c r="G12" s="92">
        <v>17908</v>
      </c>
      <c r="H12" s="92">
        <v>17908</v>
      </c>
      <c r="I12" s="92">
        <v>14800</v>
      </c>
      <c r="J12" s="92"/>
      <c r="K12" s="92"/>
      <c r="L12" s="103">
        <v>75</v>
      </c>
      <c r="M12" s="92"/>
      <c r="N12" s="92"/>
      <c r="O12" s="92">
        <v>2000</v>
      </c>
      <c r="P12" s="93">
        <v>21.3</v>
      </c>
      <c r="Q12" s="93">
        <v>0</v>
      </c>
      <c r="R12" s="138" t="s">
        <v>34</v>
      </c>
      <c r="S12" s="92">
        <v>2000</v>
      </c>
      <c r="T12" s="102">
        <f t="shared" si="0"/>
        <v>14248.130000000001</v>
      </c>
      <c r="U12" s="111">
        <v>2000</v>
      </c>
      <c r="V12" s="114" t="s">
        <v>42</v>
      </c>
      <c r="W12" s="17"/>
    </row>
    <row r="13" spans="1:23" ht="12.75">
      <c r="A13" s="93"/>
      <c r="B13" s="121"/>
      <c r="C13" s="89"/>
      <c r="D13" s="89"/>
      <c r="E13" s="90"/>
      <c r="F13" s="123"/>
      <c r="G13" s="92"/>
      <c r="H13" s="92"/>
      <c r="I13" s="92"/>
      <c r="J13" s="92"/>
      <c r="K13" s="92"/>
      <c r="L13" s="103"/>
      <c r="M13" s="92"/>
      <c r="N13" s="92"/>
      <c r="O13" s="92"/>
      <c r="P13" s="93"/>
      <c r="Q13" s="93">
        <v>0</v>
      </c>
      <c r="R13" s="138" t="s">
        <v>34</v>
      </c>
      <c r="S13" s="92"/>
      <c r="T13" s="102">
        <f t="shared" si="0"/>
        <v>14248.130000000001</v>
      </c>
      <c r="U13" s="111"/>
      <c r="V13" s="114"/>
      <c r="W13" s="17"/>
    </row>
    <row r="14" spans="1:23" ht="25.5">
      <c r="A14" s="17"/>
      <c r="B14" s="22"/>
      <c r="C14" s="20"/>
      <c r="D14" s="20"/>
      <c r="E14" s="23"/>
      <c r="F14" s="61" t="s">
        <v>18</v>
      </c>
      <c r="G14" s="62">
        <f>SUM(G5:G13)</f>
        <v>43731.86</v>
      </c>
      <c r="H14" s="62"/>
      <c r="I14" s="62"/>
      <c r="J14" s="62"/>
      <c r="K14" s="62"/>
      <c r="L14" s="62"/>
      <c r="M14" s="62"/>
      <c r="N14" s="62"/>
      <c r="O14" s="62">
        <f>SUM(O5:O13)</f>
        <v>14248.130000000001</v>
      </c>
      <c r="P14" s="17"/>
      <c r="Q14" s="17"/>
      <c r="R14" s="66"/>
      <c r="S14" s="98">
        <f>SUM(S5:S13)</f>
        <v>14248.130000000001</v>
      </c>
      <c r="T14" s="114">
        <f>T13</f>
        <v>14248.130000000001</v>
      </c>
      <c r="U14" s="67"/>
      <c r="V14" s="67"/>
      <c r="W14" s="20"/>
    </row>
    <row r="15" spans="1:23" s="32" customFormat="1" ht="36" customHeight="1">
      <c r="A15" s="24"/>
      <c r="B15" s="25"/>
      <c r="C15" s="26"/>
      <c r="D15" s="26"/>
      <c r="E15" s="28"/>
      <c r="F15" s="28"/>
      <c r="G15" s="75"/>
      <c r="H15" s="75"/>
      <c r="I15" s="75"/>
      <c r="J15" s="75"/>
      <c r="K15" s="75"/>
      <c r="L15" s="75"/>
      <c r="M15" s="75"/>
      <c r="N15" s="75"/>
      <c r="O15" s="75"/>
      <c r="P15" s="24"/>
      <c r="Q15" s="24"/>
      <c r="R15" s="69"/>
      <c r="S15" s="70"/>
      <c r="T15" s="70"/>
      <c r="U15" s="70"/>
      <c r="V15" s="70"/>
      <c r="W15" s="26"/>
    </row>
    <row r="16" spans="1:23" s="32" customFormat="1" ht="82.5" customHeight="1">
      <c r="A16" s="7" t="s">
        <v>12</v>
      </c>
      <c r="B16" s="8" t="s">
        <v>0</v>
      </c>
      <c r="C16" s="7" t="s">
        <v>13</v>
      </c>
      <c r="D16" s="8" t="s">
        <v>9</v>
      </c>
      <c r="E16" s="8" t="s">
        <v>6</v>
      </c>
      <c r="F16" s="8" t="s">
        <v>7</v>
      </c>
      <c r="G16" s="15" t="s">
        <v>37</v>
      </c>
      <c r="H16" s="15" t="s">
        <v>23</v>
      </c>
      <c r="I16" s="15" t="s">
        <v>24</v>
      </c>
      <c r="J16" s="15" t="s">
        <v>25</v>
      </c>
      <c r="K16" s="15" t="s">
        <v>26</v>
      </c>
      <c r="L16" s="15" t="s">
        <v>27</v>
      </c>
      <c r="M16" s="15" t="s">
        <v>28</v>
      </c>
      <c r="N16" s="15" t="s">
        <v>29</v>
      </c>
      <c r="O16" s="15" t="s">
        <v>30</v>
      </c>
      <c r="P16" s="9" t="s">
        <v>4</v>
      </c>
      <c r="Q16" s="9" t="s">
        <v>32</v>
      </c>
      <c r="R16" s="9" t="s">
        <v>31</v>
      </c>
      <c r="S16" s="8" t="s">
        <v>94</v>
      </c>
      <c r="T16" s="8" t="s">
        <v>33</v>
      </c>
      <c r="U16" s="8" t="s">
        <v>40</v>
      </c>
      <c r="V16" s="8" t="s">
        <v>41</v>
      </c>
      <c r="W16" s="13" t="s">
        <v>1</v>
      </c>
    </row>
    <row r="17" spans="1:23" ht="25.5">
      <c r="A17" s="56">
        <v>1</v>
      </c>
      <c r="B17" s="126" t="s">
        <v>56</v>
      </c>
      <c r="C17" s="79" t="s">
        <v>64</v>
      </c>
      <c r="D17" s="79" t="s">
        <v>65</v>
      </c>
      <c r="E17" s="82" t="s">
        <v>66</v>
      </c>
      <c r="F17" s="127" t="s">
        <v>80</v>
      </c>
      <c r="G17" s="58">
        <v>217240.83</v>
      </c>
      <c r="H17" s="58">
        <v>215335.08</v>
      </c>
      <c r="I17" s="100">
        <f aca="true" t="shared" si="1" ref="I17:I31">H17/1.21</f>
        <v>177962.87603305784</v>
      </c>
      <c r="J17" s="58">
        <v>0</v>
      </c>
      <c r="K17" s="100">
        <v>1905.75</v>
      </c>
      <c r="L17" s="58">
        <v>75</v>
      </c>
      <c r="M17" s="113">
        <v>20000</v>
      </c>
      <c r="N17" s="100">
        <v>1429.31</v>
      </c>
      <c r="O17" s="100">
        <f>M17+N17</f>
        <v>21429.31</v>
      </c>
      <c r="P17" s="36">
        <v>33</v>
      </c>
      <c r="Q17" s="97">
        <v>0</v>
      </c>
      <c r="R17" s="101">
        <f>I17*Q17%*21%+I17*Q17%</f>
        <v>0</v>
      </c>
      <c r="S17" s="102">
        <v>21429.31</v>
      </c>
      <c r="T17" s="102">
        <f>S17</f>
        <v>21429.31</v>
      </c>
      <c r="U17" s="111">
        <v>44103.14</v>
      </c>
      <c r="V17" s="114" t="s">
        <v>42</v>
      </c>
      <c r="W17" s="20"/>
    </row>
    <row r="18" spans="1:23" ht="45.75" customHeight="1">
      <c r="A18" s="36">
        <v>2</v>
      </c>
      <c r="B18" s="46" t="s">
        <v>56</v>
      </c>
      <c r="C18" s="41" t="s">
        <v>76</v>
      </c>
      <c r="D18" s="41" t="s">
        <v>77</v>
      </c>
      <c r="E18" s="42" t="s">
        <v>78</v>
      </c>
      <c r="F18" s="48" t="s">
        <v>79</v>
      </c>
      <c r="G18" s="39">
        <v>24071.51</v>
      </c>
      <c r="H18" s="39">
        <v>23671.51</v>
      </c>
      <c r="I18" s="100">
        <f t="shared" si="1"/>
        <v>19563.23140495868</v>
      </c>
      <c r="J18" s="39">
        <v>0</v>
      </c>
      <c r="K18" s="100">
        <v>400</v>
      </c>
      <c r="L18" s="39">
        <v>75</v>
      </c>
      <c r="M18" s="113">
        <f>H18*L18%</f>
        <v>17753.6325</v>
      </c>
      <c r="N18" s="100">
        <v>300</v>
      </c>
      <c r="O18" s="100">
        <f>M18+N18</f>
        <v>18053.6325</v>
      </c>
      <c r="P18" s="36">
        <v>27.3</v>
      </c>
      <c r="Q18" s="97">
        <v>0</v>
      </c>
      <c r="R18" s="101">
        <f>I18*Q18%*21%+I18*Q18%</f>
        <v>0</v>
      </c>
      <c r="S18" s="102">
        <f>O18+R18</f>
        <v>18053.6325</v>
      </c>
      <c r="T18" s="102">
        <f>T17+S18</f>
        <v>39482.942500000005</v>
      </c>
      <c r="U18" s="111">
        <v>39628.63</v>
      </c>
      <c r="V18" s="114" t="s">
        <v>42</v>
      </c>
      <c r="W18" s="17"/>
    </row>
    <row r="19" spans="1:23" ht="43.5" customHeight="1">
      <c r="A19" s="56">
        <v>3</v>
      </c>
      <c r="B19" s="40" t="s">
        <v>54</v>
      </c>
      <c r="C19" s="41" t="s">
        <v>48</v>
      </c>
      <c r="D19" s="41" t="s">
        <v>48</v>
      </c>
      <c r="E19" s="42" t="s">
        <v>49</v>
      </c>
      <c r="F19" s="48" t="s">
        <v>55</v>
      </c>
      <c r="G19" s="39">
        <v>24840.38</v>
      </c>
      <c r="H19" s="39">
        <v>24840.38</v>
      </c>
      <c r="I19" s="100">
        <f t="shared" si="1"/>
        <v>20529.239669421488</v>
      </c>
      <c r="J19" s="39">
        <v>0</v>
      </c>
      <c r="K19" s="100">
        <v>0</v>
      </c>
      <c r="L19" s="39">
        <v>75</v>
      </c>
      <c r="M19" s="113">
        <f>H19*L19%</f>
        <v>18630.285</v>
      </c>
      <c r="N19" s="100">
        <v>0</v>
      </c>
      <c r="O19" s="100">
        <f>M19+N19</f>
        <v>18630.285</v>
      </c>
      <c r="P19" s="36">
        <v>25.5</v>
      </c>
      <c r="Q19" s="97">
        <v>0</v>
      </c>
      <c r="R19" s="101">
        <v>0</v>
      </c>
      <c r="S19" s="102">
        <f>O19+R19</f>
        <v>18630.285</v>
      </c>
      <c r="T19" s="102">
        <f>T18+S19</f>
        <v>58113.22750000001</v>
      </c>
      <c r="U19" s="111">
        <v>20630.29</v>
      </c>
      <c r="V19" s="114" t="s">
        <v>42</v>
      </c>
      <c r="W19" s="16"/>
    </row>
    <row r="20" spans="1:23" s="5" customFormat="1" ht="45.75" customHeight="1">
      <c r="A20" s="36">
        <v>4</v>
      </c>
      <c r="B20" s="46" t="s">
        <v>56</v>
      </c>
      <c r="C20" s="41" t="s">
        <v>57</v>
      </c>
      <c r="D20" s="41" t="s">
        <v>58</v>
      </c>
      <c r="E20" s="42" t="s">
        <v>35</v>
      </c>
      <c r="F20" s="48" t="s">
        <v>59</v>
      </c>
      <c r="G20" s="39">
        <v>27418.42</v>
      </c>
      <c r="H20" s="39">
        <v>27418.42</v>
      </c>
      <c r="I20" s="100">
        <f t="shared" si="1"/>
        <v>22659.85123966942</v>
      </c>
      <c r="J20" s="39">
        <v>0</v>
      </c>
      <c r="K20" s="118">
        <v>250</v>
      </c>
      <c r="L20" s="39">
        <v>75</v>
      </c>
      <c r="M20" s="113">
        <f>H20*L20%</f>
        <v>20563.815</v>
      </c>
      <c r="N20" s="100">
        <v>187.5</v>
      </c>
      <c r="O20" s="100">
        <f>M20+N20</f>
        <v>20751.315</v>
      </c>
      <c r="P20" s="36">
        <v>25</v>
      </c>
      <c r="Q20" s="97">
        <v>0</v>
      </c>
      <c r="R20" s="101">
        <f aca="true" t="shared" si="2" ref="R20:R31">I20*Q20%*21%+I20*Q20%</f>
        <v>0</v>
      </c>
      <c r="S20" s="102">
        <f>O20+R20</f>
        <v>20751.315</v>
      </c>
      <c r="T20" s="102">
        <f aca="true" t="shared" si="3" ref="T20:T31">T19+S20</f>
        <v>78864.54250000001</v>
      </c>
      <c r="U20" s="111">
        <v>25937.07</v>
      </c>
      <c r="V20" s="114"/>
      <c r="W20" s="20"/>
    </row>
    <row r="21" spans="1:23" s="5" customFormat="1" ht="25.5">
      <c r="A21" s="56">
        <v>5</v>
      </c>
      <c r="B21" s="46" t="s">
        <v>56</v>
      </c>
      <c r="C21" s="41" t="s">
        <v>44</v>
      </c>
      <c r="D21" s="41" t="s">
        <v>45</v>
      </c>
      <c r="E21" s="42" t="s">
        <v>53</v>
      </c>
      <c r="F21" s="38" t="s">
        <v>43</v>
      </c>
      <c r="G21" s="39">
        <v>30016.74</v>
      </c>
      <c r="H21" s="39">
        <v>29776.74</v>
      </c>
      <c r="I21" s="100">
        <f t="shared" si="1"/>
        <v>24608.87603305785</v>
      </c>
      <c r="J21" s="39">
        <v>0</v>
      </c>
      <c r="K21" s="118">
        <v>240</v>
      </c>
      <c r="L21" s="39">
        <v>75</v>
      </c>
      <c r="M21" s="132">
        <v>7190</v>
      </c>
      <c r="N21" s="133">
        <v>180</v>
      </c>
      <c r="O21" s="133">
        <v>7370</v>
      </c>
      <c r="P21" s="65">
        <v>25</v>
      </c>
      <c r="Q21" s="97">
        <v>0</v>
      </c>
      <c r="R21" s="101">
        <f t="shared" si="2"/>
        <v>0</v>
      </c>
      <c r="S21" s="131">
        <v>7370</v>
      </c>
      <c r="T21" s="102">
        <f t="shared" si="3"/>
        <v>86234.54250000001</v>
      </c>
      <c r="U21" s="111">
        <v>50000</v>
      </c>
      <c r="V21" s="114" t="s">
        <v>42</v>
      </c>
      <c r="W21" s="122"/>
    </row>
    <row r="22" spans="1:23" ht="26.25" customHeight="1">
      <c r="A22" s="36">
        <v>6</v>
      </c>
      <c r="B22" s="46" t="s">
        <v>56</v>
      </c>
      <c r="C22" s="41" t="s">
        <v>57</v>
      </c>
      <c r="D22" s="41" t="s">
        <v>91</v>
      </c>
      <c r="E22" s="42" t="s">
        <v>92</v>
      </c>
      <c r="F22" s="48" t="s">
        <v>93</v>
      </c>
      <c r="G22" s="39">
        <v>21716.9</v>
      </c>
      <c r="H22" s="39">
        <v>21716.9</v>
      </c>
      <c r="I22" s="100">
        <f t="shared" si="1"/>
        <v>17947.851239669424</v>
      </c>
      <c r="J22" s="39">
        <v>0</v>
      </c>
      <c r="K22" s="100">
        <v>0</v>
      </c>
      <c r="L22" s="39"/>
      <c r="M22" s="113">
        <v>16287.67</v>
      </c>
      <c r="N22" s="100">
        <f>J22*L22%</f>
        <v>0</v>
      </c>
      <c r="O22" s="100">
        <f>M22+N22</f>
        <v>16287.67</v>
      </c>
      <c r="P22" s="36">
        <v>24.6</v>
      </c>
      <c r="Q22" s="97">
        <v>0</v>
      </c>
      <c r="R22" s="101">
        <f t="shared" si="2"/>
        <v>0</v>
      </c>
      <c r="S22" s="102">
        <f>O22+R22</f>
        <v>16287.67</v>
      </c>
      <c r="T22" s="102">
        <f t="shared" si="3"/>
        <v>102522.21250000001</v>
      </c>
      <c r="U22" s="111">
        <v>17252.17</v>
      </c>
      <c r="V22" s="114"/>
      <c r="W22" s="20"/>
    </row>
    <row r="23" spans="1:23" ht="38.25">
      <c r="A23" s="56">
        <v>7</v>
      </c>
      <c r="B23" s="43" t="s">
        <v>56</v>
      </c>
      <c r="C23" s="41" t="s">
        <v>57</v>
      </c>
      <c r="D23" s="41" t="s">
        <v>83</v>
      </c>
      <c r="E23" s="42" t="s">
        <v>84</v>
      </c>
      <c r="F23" s="45" t="s">
        <v>85</v>
      </c>
      <c r="G23" s="39">
        <v>30468.94</v>
      </c>
      <c r="H23" s="39">
        <v>30068.94</v>
      </c>
      <c r="I23" s="100">
        <f t="shared" si="1"/>
        <v>24850.363636363636</v>
      </c>
      <c r="J23" s="39">
        <v>0</v>
      </c>
      <c r="K23" s="118">
        <v>400</v>
      </c>
      <c r="L23" s="39">
        <v>75</v>
      </c>
      <c r="M23" s="113">
        <v>20000</v>
      </c>
      <c r="N23" s="100">
        <v>300</v>
      </c>
      <c r="O23" s="100">
        <f>M23+N23</f>
        <v>20300</v>
      </c>
      <c r="P23" s="36">
        <v>20.3</v>
      </c>
      <c r="Q23" s="97">
        <v>0</v>
      </c>
      <c r="R23" s="101">
        <f t="shared" si="2"/>
        <v>0</v>
      </c>
      <c r="S23" s="102">
        <f>O23+R23</f>
        <v>20300</v>
      </c>
      <c r="T23" s="102">
        <f t="shared" si="3"/>
        <v>122822.21250000001</v>
      </c>
      <c r="U23" s="111">
        <v>42009</v>
      </c>
      <c r="V23" s="114"/>
      <c r="W23" s="20"/>
    </row>
    <row r="24" spans="1:23" ht="25.5">
      <c r="A24" s="17"/>
      <c r="B24" s="139" t="s">
        <v>56</v>
      </c>
      <c r="C24" s="20" t="s">
        <v>86</v>
      </c>
      <c r="D24" s="20" t="s">
        <v>16</v>
      </c>
      <c r="E24" s="23" t="s">
        <v>46</v>
      </c>
      <c r="F24" s="140" t="s">
        <v>47</v>
      </c>
      <c r="G24" s="108">
        <v>31227.83</v>
      </c>
      <c r="H24" s="108">
        <v>31227.83</v>
      </c>
      <c r="I24" s="116">
        <f t="shared" si="1"/>
        <v>25808.123966942152</v>
      </c>
      <c r="J24" s="108">
        <v>0</v>
      </c>
      <c r="K24" s="116">
        <v>0</v>
      </c>
      <c r="L24" s="108">
        <v>75</v>
      </c>
      <c r="M24" s="108">
        <v>20000</v>
      </c>
      <c r="N24" s="116">
        <f>J24*L24%</f>
        <v>0</v>
      </c>
      <c r="O24" s="116">
        <v>0</v>
      </c>
      <c r="P24" s="17">
        <v>0</v>
      </c>
      <c r="Q24" s="114">
        <v>0</v>
      </c>
      <c r="R24" s="148">
        <f t="shared" si="2"/>
        <v>0</v>
      </c>
      <c r="S24" s="114">
        <v>0</v>
      </c>
      <c r="T24" s="114">
        <f t="shared" si="3"/>
        <v>122822.21250000001</v>
      </c>
      <c r="U24" s="114">
        <v>0</v>
      </c>
      <c r="V24" s="114"/>
      <c r="W24" s="130" t="s">
        <v>100</v>
      </c>
    </row>
    <row r="25" spans="1:23" ht="12.75">
      <c r="A25" s="56"/>
      <c r="B25" s="47"/>
      <c r="C25" s="41"/>
      <c r="D25" s="41"/>
      <c r="E25" s="42"/>
      <c r="F25" s="48"/>
      <c r="G25" s="39"/>
      <c r="H25" s="39"/>
      <c r="I25" s="100">
        <f t="shared" si="1"/>
        <v>0</v>
      </c>
      <c r="J25" s="39">
        <v>0</v>
      </c>
      <c r="K25" s="100">
        <f>J25/1.21</f>
        <v>0</v>
      </c>
      <c r="L25" s="39"/>
      <c r="M25" s="113"/>
      <c r="N25" s="100">
        <f>J25*L25%</f>
        <v>0</v>
      </c>
      <c r="O25" s="100">
        <f aca="true" t="shared" si="4" ref="O25:O31">M25+N25</f>
        <v>0</v>
      </c>
      <c r="P25" s="36"/>
      <c r="Q25" s="97">
        <v>0</v>
      </c>
      <c r="R25" s="101">
        <f t="shared" si="2"/>
        <v>0</v>
      </c>
      <c r="S25" s="102">
        <f aca="true" t="shared" si="5" ref="S25:S31">O25+R25</f>
        <v>0</v>
      </c>
      <c r="T25" s="102">
        <f t="shared" si="3"/>
        <v>122822.21250000001</v>
      </c>
      <c r="U25" s="111"/>
      <c r="V25" s="114"/>
      <c r="W25" s="17"/>
    </row>
    <row r="26" spans="1:23" ht="12.75">
      <c r="A26" s="36"/>
      <c r="B26" s="40"/>
      <c r="C26" s="41"/>
      <c r="D26" s="41"/>
      <c r="E26" s="42"/>
      <c r="F26" s="48"/>
      <c r="G26" s="39"/>
      <c r="H26" s="39"/>
      <c r="I26" s="100">
        <f t="shared" si="1"/>
        <v>0</v>
      </c>
      <c r="J26" s="39">
        <v>0</v>
      </c>
      <c r="K26" s="100">
        <f>J26/1.21</f>
        <v>0</v>
      </c>
      <c r="L26" s="39"/>
      <c r="M26" s="113"/>
      <c r="N26" s="100">
        <f>J26*L26%</f>
        <v>0</v>
      </c>
      <c r="O26" s="100">
        <f t="shared" si="4"/>
        <v>0</v>
      </c>
      <c r="P26" s="36"/>
      <c r="Q26" s="97">
        <v>0</v>
      </c>
      <c r="R26" s="101">
        <f t="shared" si="2"/>
        <v>0</v>
      </c>
      <c r="S26" s="102">
        <f t="shared" si="5"/>
        <v>0</v>
      </c>
      <c r="T26" s="102">
        <f t="shared" si="3"/>
        <v>122822.21250000001</v>
      </c>
      <c r="U26" s="111"/>
      <c r="V26" s="114"/>
      <c r="W26" s="21"/>
    </row>
    <row r="27" spans="1:23" ht="12.75">
      <c r="A27" s="56"/>
      <c r="B27" s="78"/>
      <c r="C27" s="80"/>
      <c r="D27" s="80"/>
      <c r="E27" s="37"/>
      <c r="F27" s="38"/>
      <c r="G27" s="39"/>
      <c r="H27" s="39"/>
      <c r="I27" s="100">
        <f t="shared" si="1"/>
        <v>0</v>
      </c>
      <c r="J27" s="39"/>
      <c r="K27" s="100"/>
      <c r="L27" s="39"/>
      <c r="M27" s="113"/>
      <c r="N27" s="100">
        <f>J27*L27%</f>
        <v>0</v>
      </c>
      <c r="O27" s="100">
        <f t="shared" si="4"/>
        <v>0</v>
      </c>
      <c r="P27" s="36"/>
      <c r="Q27" s="97">
        <v>0</v>
      </c>
      <c r="R27" s="101">
        <f t="shared" si="2"/>
        <v>0</v>
      </c>
      <c r="S27" s="102">
        <f t="shared" si="5"/>
        <v>0</v>
      </c>
      <c r="T27" s="102">
        <f t="shared" si="3"/>
        <v>122822.21250000001</v>
      </c>
      <c r="U27" s="111"/>
      <c r="V27" s="114"/>
      <c r="W27" s="19"/>
    </row>
    <row r="28" spans="1:23" ht="12.75">
      <c r="A28" s="36"/>
      <c r="B28" s="78"/>
      <c r="C28" s="41"/>
      <c r="D28" s="41"/>
      <c r="E28" s="42"/>
      <c r="F28" s="42"/>
      <c r="G28" s="39"/>
      <c r="H28" s="39"/>
      <c r="I28" s="100">
        <f t="shared" si="1"/>
        <v>0</v>
      </c>
      <c r="J28" s="39"/>
      <c r="K28" s="100">
        <f>J28/1.21</f>
        <v>0</v>
      </c>
      <c r="L28" s="39"/>
      <c r="M28" s="113"/>
      <c r="N28" s="100"/>
      <c r="O28" s="100">
        <f t="shared" si="4"/>
        <v>0</v>
      </c>
      <c r="P28" s="36"/>
      <c r="Q28" s="97">
        <v>0</v>
      </c>
      <c r="R28" s="101">
        <f t="shared" si="2"/>
        <v>0</v>
      </c>
      <c r="S28" s="102">
        <f t="shared" si="5"/>
        <v>0</v>
      </c>
      <c r="T28" s="102">
        <f t="shared" si="3"/>
        <v>122822.21250000001</v>
      </c>
      <c r="U28" s="111"/>
      <c r="V28" s="114"/>
      <c r="W28" s="17"/>
    </row>
    <row r="29" spans="1:23" ht="12.75">
      <c r="A29" s="56"/>
      <c r="B29" s="47"/>
      <c r="C29" s="41"/>
      <c r="D29" s="41"/>
      <c r="E29" s="37"/>
      <c r="F29" s="38"/>
      <c r="G29" s="39"/>
      <c r="H29" s="39"/>
      <c r="I29" s="100">
        <f t="shared" si="1"/>
        <v>0</v>
      </c>
      <c r="J29" s="39"/>
      <c r="K29" s="100">
        <f>J29/1.21</f>
        <v>0</v>
      </c>
      <c r="L29" s="39"/>
      <c r="M29" s="39"/>
      <c r="N29" s="39"/>
      <c r="O29" s="100">
        <f t="shared" si="4"/>
        <v>0</v>
      </c>
      <c r="P29" s="36"/>
      <c r="Q29" s="36">
        <v>0</v>
      </c>
      <c r="R29" s="101">
        <f t="shared" si="2"/>
        <v>0</v>
      </c>
      <c r="S29" s="102">
        <f t="shared" si="5"/>
        <v>0</v>
      </c>
      <c r="T29" s="102">
        <f t="shared" si="3"/>
        <v>122822.21250000001</v>
      </c>
      <c r="U29" s="111"/>
      <c r="V29" s="114"/>
      <c r="W29" s="17"/>
    </row>
    <row r="30" spans="1:23" ht="12.75">
      <c r="A30" s="36"/>
      <c r="B30" s="46"/>
      <c r="C30" s="41"/>
      <c r="D30" s="41"/>
      <c r="E30" s="42"/>
      <c r="F30" s="38"/>
      <c r="G30" s="39"/>
      <c r="H30" s="39"/>
      <c r="I30" s="100">
        <f t="shared" si="1"/>
        <v>0</v>
      </c>
      <c r="J30" s="39"/>
      <c r="K30" s="100">
        <f>J30/1.21</f>
        <v>0</v>
      </c>
      <c r="L30" s="39"/>
      <c r="M30" s="39"/>
      <c r="N30" s="39"/>
      <c r="O30" s="100">
        <f t="shared" si="4"/>
        <v>0</v>
      </c>
      <c r="P30" s="36"/>
      <c r="Q30" s="36"/>
      <c r="R30" s="101">
        <f t="shared" si="2"/>
        <v>0</v>
      </c>
      <c r="S30" s="102">
        <f t="shared" si="5"/>
        <v>0</v>
      </c>
      <c r="T30" s="102">
        <f t="shared" si="3"/>
        <v>122822.21250000001</v>
      </c>
      <c r="U30" s="111"/>
      <c r="V30" s="114"/>
      <c r="W30" s="17"/>
    </row>
    <row r="31" spans="1:23" ht="12.75">
      <c r="A31" s="56"/>
      <c r="B31" s="40"/>
      <c r="C31" s="41"/>
      <c r="D31" s="44"/>
      <c r="E31" s="42"/>
      <c r="F31" s="38"/>
      <c r="G31" s="39"/>
      <c r="H31" s="39"/>
      <c r="I31" s="100">
        <f t="shared" si="1"/>
        <v>0</v>
      </c>
      <c r="J31" s="39"/>
      <c r="K31" s="100">
        <f>J31/1.21</f>
        <v>0</v>
      </c>
      <c r="L31" s="39"/>
      <c r="M31" s="39"/>
      <c r="N31" s="39"/>
      <c r="O31" s="100">
        <f t="shared" si="4"/>
        <v>0</v>
      </c>
      <c r="P31" s="36"/>
      <c r="Q31" s="36"/>
      <c r="R31" s="101">
        <f t="shared" si="2"/>
        <v>0</v>
      </c>
      <c r="S31" s="102">
        <f t="shared" si="5"/>
        <v>0</v>
      </c>
      <c r="T31" s="102">
        <f t="shared" si="3"/>
        <v>122822.21250000001</v>
      </c>
      <c r="U31" s="111"/>
      <c r="V31" s="114"/>
      <c r="W31" s="17"/>
    </row>
    <row r="32" spans="1:23" ht="12.75">
      <c r="A32" s="17"/>
      <c r="B32" s="22"/>
      <c r="C32" s="20"/>
      <c r="D32" s="49"/>
      <c r="E32" s="23"/>
      <c r="F32" s="63" t="s">
        <v>19</v>
      </c>
      <c r="G32" s="62">
        <f>SUM(G17:G31)</f>
        <v>407001.55</v>
      </c>
      <c r="H32" s="62">
        <f>SUM(H17:H31)</f>
        <v>404055.8</v>
      </c>
      <c r="I32" s="62">
        <f>SUM(I17:I31)</f>
        <v>333930.41322314047</v>
      </c>
      <c r="J32" s="62">
        <f>SUM(J17:J31)</f>
        <v>0</v>
      </c>
      <c r="K32" s="62">
        <f>SUM(K17:K31)</f>
        <v>3195.75</v>
      </c>
      <c r="L32" s="62"/>
      <c r="M32" s="62">
        <f>SUM(M17:M31)</f>
        <v>140425.4025</v>
      </c>
      <c r="N32" s="62">
        <f>SUM(N17:N31)</f>
        <v>2396.81</v>
      </c>
      <c r="O32" s="62">
        <f>SUM(O17:O31)</f>
        <v>122822.21250000001</v>
      </c>
      <c r="P32" s="62"/>
      <c r="Q32" s="62"/>
      <c r="R32" s="62">
        <f>SUM(R17:R31)</f>
        <v>0</v>
      </c>
      <c r="S32" s="62">
        <f>SUM(S17:S31)</f>
        <v>122822.21250000001</v>
      </c>
      <c r="T32" s="114">
        <f>T31</f>
        <v>122822.21250000001</v>
      </c>
      <c r="U32" s="18"/>
      <c r="V32" s="18"/>
      <c r="W32" s="17"/>
    </row>
    <row r="33" spans="1:23" ht="30.75" customHeight="1">
      <c r="A33" s="24"/>
      <c r="B33" s="25"/>
      <c r="C33" s="26"/>
      <c r="D33" s="27"/>
      <c r="E33" s="28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24"/>
      <c r="Q33" s="24"/>
      <c r="R33" s="30"/>
      <c r="S33" s="31"/>
      <c r="T33" s="31"/>
      <c r="U33" s="31"/>
      <c r="V33" s="31"/>
      <c r="W33" s="24"/>
    </row>
    <row r="34" spans="1:23" s="32" customFormat="1" ht="18" customHeight="1">
      <c r="A34" s="51"/>
      <c r="B34" s="50"/>
      <c r="C34" s="52"/>
      <c r="D34" s="52"/>
      <c r="E34" s="50"/>
      <c r="F34" s="59" t="s">
        <v>20</v>
      </c>
      <c r="G34" s="60">
        <f>G14+G32</f>
        <v>450733.41</v>
      </c>
      <c r="H34" s="60">
        <f aca="true" t="shared" si="6" ref="H34:S34">H14+H32</f>
        <v>404055.8</v>
      </c>
      <c r="I34" s="60">
        <f t="shared" si="6"/>
        <v>333930.41322314047</v>
      </c>
      <c r="J34" s="60">
        <f t="shared" si="6"/>
        <v>0</v>
      </c>
      <c r="K34" s="60">
        <f t="shared" si="6"/>
        <v>3195.75</v>
      </c>
      <c r="L34" s="60"/>
      <c r="M34" s="60">
        <f t="shared" si="6"/>
        <v>140425.4025</v>
      </c>
      <c r="N34" s="60">
        <f t="shared" si="6"/>
        <v>2396.81</v>
      </c>
      <c r="O34" s="60">
        <f t="shared" si="6"/>
        <v>137070.3425</v>
      </c>
      <c r="P34" s="60"/>
      <c r="Q34" s="60"/>
      <c r="R34" s="60">
        <f t="shared" si="6"/>
        <v>0</v>
      </c>
      <c r="S34" s="60">
        <f t="shared" si="6"/>
        <v>137070.3425</v>
      </c>
      <c r="T34" s="60">
        <f>T14+T32</f>
        <v>137070.3425</v>
      </c>
      <c r="U34" s="54"/>
      <c r="V34" s="54"/>
      <c r="W34" s="55"/>
    </row>
    <row r="36" spans="3:19" ht="12.75">
      <c r="C36" s="112"/>
      <c r="D36" s="4" t="s">
        <v>36</v>
      </c>
      <c r="R36" s="141" t="s">
        <v>101</v>
      </c>
      <c r="S36" s="142">
        <v>25000</v>
      </c>
    </row>
    <row r="37" spans="3:19" ht="38.25">
      <c r="C37" s="124"/>
      <c r="D37" s="4" t="s">
        <v>50</v>
      </c>
      <c r="R37" s="143" t="s">
        <v>102</v>
      </c>
      <c r="S37" s="142">
        <v>31085.9</v>
      </c>
    </row>
    <row r="38" spans="3:19" ht="12.75">
      <c r="C38" s="125"/>
      <c r="D38" s="4" t="s">
        <v>51</v>
      </c>
      <c r="R38" s="144" t="s">
        <v>103</v>
      </c>
      <c r="S38" s="145">
        <f>S36+S37</f>
        <v>56085.9</v>
      </c>
    </row>
    <row r="39" spans="18:19" ht="12.75">
      <c r="R39" s="146" t="s">
        <v>104</v>
      </c>
      <c r="S39" s="147">
        <f>S34-S38</f>
        <v>80984.4425</v>
      </c>
    </row>
  </sheetData>
  <sheetProtection/>
  <autoFilter ref="P4:P14"/>
  <mergeCells count="1">
    <mergeCell ref="A2:W2"/>
  </mergeCells>
  <printOptions/>
  <pageMargins left="0.25" right="0.25" top="0.75" bottom="0.75" header="0.3" footer="0.3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1">
      <selection activeCell="I24" sqref="I24"/>
    </sheetView>
  </sheetViews>
  <sheetFormatPr defaultColWidth="8.8515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10" customWidth="1"/>
    <col min="7" max="7" width="10.28125" style="14" customWidth="1"/>
    <col min="8" max="8" width="10.8515625" style="14" customWidth="1"/>
    <col min="9" max="9" width="13.28125" style="3" customWidth="1"/>
    <col min="10" max="10" width="9.140625" style="5" customWidth="1"/>
    <col min="11" max="11" width="14.140625" style="5" customWidth="1"/>
    <col min="12" max="12" width="10.7109375" style="3" customWidth="1"/>
    <col min="13" max="13" width="11.57421875" style="3" customWidth="1"/>
    <col min="14" max="14" width="13.421875" style="6" customWidth="1"/>
    <col min="15" max="15" width="15.7109375" style="12" customWidth="1"/>
    <col min="16" max="16384" width="8.8515625" style="1" customWidth="1"/>
  </cols>
  <sheetData>
    <row r="1" ht="24.75" customHeight="1"/>
    <row r="2" spans="1:15" ht="32.25" customHeight="1">
      <c r="A2" s="160" t="s">
        <v>106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ht="15" customHeight="1">
      <c r="F3" s="11"/>
    </row>
    <row r="4" spans="1:15" ht="104.25" customHeight="1">
      <c r="A4" s="7" t="s">
        <v>12</v>
      </c>
      <c r="B4" s="8" t="s">
        <v>0</v>
      </c>
      <c r="C4" s="7" t="s">
        <v>13</v>
      </c>
      <c r="D4" s="8" t="s">
        <v>9</v>
      </c>
      <c r="E4" s="8" t="s">
        <v>6</v>
      </c>
      <c r="F4" s="8" t="s">
        <v>7</v>
      </c>
      <c r="G4" s="105" t="s">
        <v>2</v>
      </c>
      <c r="H4" s="15" t="s">
        <v>10</v>
      </c>
      <c r="I4" s="8" t="s">
        <v>11</v>
      </c>
      <c r="J4" s="106" t="s">
        <v>4</v>
      </c>
      <c r="K4" s="9" t="s">
        <v>21</v>
      </c>
      <c r="L4" s="106" t="s">
        <v>22</v>
      </c>
      <c r="M4" s="8" t="s">
        <v>5</v>
      </c>
      <c r="N4" s="8" t="s">
        <v>3</v>
      </c>
      <c r="O4" s="13" t="s">
        <v>1</v>
      </c>
    </row>
    <row r="5" spans="1:15" ht="38.25">
      <c r="A5" s="93">
        <f>Work!A5</f>
        <v>1</v>
      </c>
      <c r="B5" s="88" t="str">
        <f>Work!B5</f>
        <v>03.04.2023.</v>
      </c>
      <c r="C5" s="89" t="str">
        <f>Work!C5</f>
        <v>SIA "Restaurācijas centrs"</v>
      </c>
      <c r="D5" s="94" t="str">
        <f>Work!D5</f>
        <v>Ivars Pilips-Matisons</v>
      </c>
      <c r="E5" s="90" t="str">
        <f>Work!E5</f>
        <v>Bāriņu iela 24</v>
      </c>
      <c r="F5" s="95" t="str">
        <f>Work!F5</f>
        <v>Dzīvojamās ēkas restaurācijas būvprojekts</v>
      </c>
      <c r="G5" s="92">
        <f>Work!G5</f>
        <v>7010</v>
      </c>
      <c r="H5" s="92">
        <f aca="true" t="shared" si="0" ref="H5:H12">G5-I5</f>
        <v>5010</v>
      </c>
      <c r="I5" s="158">
        <v>2000</v>
      </c>
      <c r="J5" s="107">
        <f>Work!P5</f>
        <v>27</v>
      </c>
      <c r="K5" s="115" t="str">
        <f>Work!R5</f>
        <v>0</v>
      </c>
      <c r="L5" s="92">
        <f>Work!O5</f>
        <v>2000</v>
      </c>
      <c r="M5" s="67"/>
      <c r="N5" s="68"/>
      <c r="O5" s="16" t="s">
        <v>52</v>
      </c>
    </row>
    <row r="6" spans="1:15" ht="38.25">
      <c r="A6" s="93">
        <f>Work!A6</f>
        <v>2</v>
      </c>
      <c r="B6" s="88" t="str">
        <f>Work!B6</f>
        <v>03.04.2023.</v>
      </c>
      <c r="C6" s="89" t="str">
        <f>Work!C6</f>
        <v>SIA "Restaurācijas centrs"</v>
      </c>
      <c r="D6" s="94" t="str">
        <f>Work!D6</f>
        <v>Ivars Pilips-Matisons</v>
      </c>
      <c r="E6" s="90" t="str">
        <f>Work!E6</f>
        <v>Bāriņu iela 24</v>
      </c>
      <c r="F6" s="95" t="str">
        <f>Work!F6</f>
        <v>Divu logu restaurācija</v>
      </c>
      <c r="G6" s="92">
        <f>Work!G6</f>
        <v>4065.6</v>
      </c>
      <c r="H6" s="92">
        <f t="shared" si="0"/>
        <v>2065.6</v>
      </c>
      <c r="I6" s="158">
        <v>2000</v>
      </c>
      <c r="J6" s="107">
        <f>Work!P6</f>
        <v>27</v>
      </c>
      <c r="K6" s="115" t="str">
        <f>Work!R6</f>
        <v>0</v>
      </c>
      <c r="L6" s="92">
        <f>Work!O6</f>
        <v>2000</v>
      </c>
      <c r="M6" s="67"/>
      <c r="N6" s="68"/>
      <c r="O6" s="16" t="s">
        <v>52</v>
      </c>
    </row>
    <row r="7" spans="1:15" ht="25.5">
      <c r="A7" s="93">
        <f>Work!A7</f>
        <v>3</v>
      </c>
      <c r="B7" s="88" t="str">
        <f>Work!B7</f>
        <v>03.04.2023.</v>
      </c>
      <c r="C7" s="89" t="str">
        <f>Work!C7</f>
        <v>Dzīvokļu īpašnieku kopība</v>
      </c>
      <c r="D7" s="94" t="str">
        <f>Work!D7</f>
        <v>DZĪB "K.Valdemāra 16"</v>
      </c>
      <c r="E7" s="90" t="str">
        <f>Work!E7</f>
        <v>K.Valdemāra iela 16</v>
      </c>
      <c r="F7" s="95" t="str">
        <f>Work!F7</f>
        <v>Kāpņutelpas paneļu restaurācija</v>
      </c>
      <c r="G7" s="92">
        <f>Work!G7</f>
        <v>1400</v>
      </c>
      <c r="H7" s="92">
        <f t="shared" si="0"/>
        <v>700</v>
      </c>
      <c r="I7" s="158">
        <v>700</v>
      </c>
      <c r="J7" s="107">
        <f>Work!P7</f>
        <v>25</v>
      </c>
      <c r="K7" s="115" t="str">
        <f>Work!R7</f>
        <v>0</v>
      </c>
      <c r="L7" s="92">
        <f>Work!O7</f>
        <v>700</v>
      </c>
      <c r="M7" s="67"/>
      <c r="N7" s="68"/>
      <c r="O7" s="16"/>
    </row>
    <row r="8" spans="1:15" ht="38.25">
      <c r="A8" s="93">
        <f>Work!A8</f>
        <v>4</v>
      </c>
      <c r="B8" s="88" t="str">
        <f>Work!B8</f>
        <v>03.04.2023.</v>
      </c>
      <c r="C8" s="89" t="str">
        <f>Work!C8</f>
        <v>SIA "JUPAKS"</v>
      </c>
      <c r="D8" s="94" t="str">
        <f>Work!D8</f>
        <v>Antons Fetisovs</v>
      </c>
      <c r="E8" s="90" t="str">
        <f>Work!E8</f>
        <v>Tirgoņu iela 15</v>
      </c>
      <c r="F8" s="95" t="str">
        <f>Work!F8</f>
        <v>Ēkas tehniskās apsekošanas atzinuma un kāpņu telpas AMI sagatavošana</v>
      </c>
      <c r="G8" s="92">
        <f>Work!G8</f>
        <v>3306</v>
      </c>
      <c r="H8" s="92">
        <f t="shared" si="0"/>
        <v>1306</v>
      </c>
      <c r="I8" s="158">
        <v>2000</v>
      </c>
      <c r="J8" s="107">
        <f>Work!P8</f>
        <v>24</v>
      </c>
      <c r="K8" s="115" t="str">
        <f>Work!R8</f>
        <v>0</v>
      </c>
      <c r="L8" s="92">
        <f>Work!O8</f>
        <v>2000</v>
      </c>
      <c r="M8" s="67"/>
      <c r="N8" s="68"/>
      <c r="O8" s="16" t="s">
        <v>52</v>
      </c>
    </row>
    <row r="9" spans="1:15" s="2" customFormat="1" ht="43.5" customHeight="1">
      <c r="A9" s="93">
        <f>Work!A9</f>
        <v>5</v>
      </c>
      <c r="B9" s="88" t="str">
        <f>Work!B9</f>
        <v>03.04.2023.</v>
      </c>
      <c r="C9" s="89" t="str">
        <f>Work!C9</f>
        <v>SIA "JUPAKS"</v>
      </c>
      <c r="D9" s="94" t="str">
        <f>Work!D9</f>
        <v>Antons Fetisovs</v>
      </c>
      <c r="E9" s="90" t="str">
        <f>Work!E9</f>
        <v>Tirgoņu iela 15</v>
      </c>
      <c r="F9" s="95" t="str">
        <f>Work!F9</f>
        <v>Ārdurvju restaurācija</v>
      </c>
      <c r="G9" s="92">
        <f>Work!G9</f>
        <v>3984.22</v>
      </c>
      <c r="H9" s="92">
        <f t="shared" si="0"/>
        <v>1992.11</v>
      </c>
      <c r="I9" s="158">
        <v>1992.11</v>
      </c>
      <c r="J9" s="107">
        <f>Work!P9</f>
        <v>24</v>
      </c>
      <c r="K9" s="115" t="str">
        <f>Work!R9</f>
        <v>0</v>
      </c>
      <c r="L9" s="92">
        <f>Work!O9</f>
        <v>1992.11</v>
      </c>
      <c r="M9" s="67"/>
      <c r="N9" s="68"/>
      <c r="O9" s="16" t="s">
        <v>52</v>
      </c>
    </row>
    <row r="10" spans="1:15" s="5" customFormat="1" ht="25.5">
      <c r="A10" s="93">
        <f>Work!A10</f>
        <v>6</v>
      </c>
      <c r="B10" s="88" t="str">
        <f>Work!B10</f>
        <v>03.04.2023.</v>
      </c>
      <c r="C10" s="89" t="str">
        <f>Work!C10</f>
        <v>Dzīvokļu īpašnieku kopība</v>
      </c>
      <c r="D10" s="94" t="str">
        <f>Work!D10</f>
        <v>Anete Bērziņa</v>
      </c>
      <c r="E10" s="90" t="str">
        <f>Work!E10</f>
        <v>Palmu iela 7</v>
      </c>
      <c r="F10" s="95" t="str">
        <f>Work!F10</f>
        <v>Ārdurvju restaurācija</v>
      </c>
      <c r="G10" s="92">
        <f>Work!G10</f>
        <v>3950.04</v>
      </c>
      <c r="H10" s="92">
        <f t="shared" si="0"/>
        <v>1975.02</v>
      </c>
      <c r="I10" s="158">
        <v>1975.02</v>
      </c>
      <c r="J10" s="107">
        <f>Work!P10</f>
        <v>21.5</v>
      </c>
      <c r="K10" s="115" t="str">
        <f>Work!R10</f>
        <v>0</v>
      </c>
      <c r="L10" s="92">
        <f>Work!O10</f>
        <v>1975.02</v>
      </c>
      <c r="M10" s="67"/>
      <c r="N10" s="68"/>
      <c r="O10" s="17"/>
    </row>
    <row r="11" spans="1:15" ht="38.25">
      <c r="A11" s="93">
        <f>Work!A11</f>
        <v>7</v>
      </c>
      <c r="B11" s="88" t="str">
        <f>Work!B11</f>
        <v>03.04.2023.</v>
      </c>
      <c r="C11" s="89" t="str">
        <f>Work!C11</f>
        <v>SIA "JUPAKS"</v>
      </c>
      <c r="D11" s="94" t="str">
        <f>Work!D11</f>
        <v>Antons Fetisovs</v>
      </c>
      <c r="E11" s="90" t="str">
        <f>Work!E11</f>
        <v>Zivju iela 10/12</v>
      </c>
      <c r="F11" s="95" t="str">
        <f>Work!F11</f>
        <v>Ēkas tehniskās apsekošanas atzinuma un fasāžu AMI sagatavošana</v>
      </c>
      <c r="G11" s="92">
        <f>Work!G11</f>
        <v>2108</v>
      </c>
      <c r="H11" s="92">
        <f t="shared" si="0"/>
        <v>527</v>
      </c>
      <c r="I11" s="158">
        <v>1581</v>
      </c>
      <c r="J11" s="107">
        <f>Work!P11</f>
        <v>21.3</v>
      </c>
      <c r="K11" s="115" t="str">
        <f>Work!R11</f>
        <v>0</v>
      </c>
      <c r="L11" s="92">
        <f>Work!O11</f>
        <v>1581</v>
      </c>
      <c r="M11" s="67"/>
      <c r="N11" s="68"/>
      <c r="O11" s="16" t="s">
        <v>52</v>
      </c>
    </row>
    <row r="12" spans="1:15" ht="38.25">
      <c r="A12" s="93">
        <f>Work!A12</f>
        <v>8</v>
      </c>
      <c r="B12" s="88" t="str">
        <f>Work!B12</f>
        <v>03.04.2023.</v>
      </c>
      <c r="C12" s="89" t="str">
        <f>Work!C12</f>
        <v>SIA "KURZEMES KOKI"</v>
      </c>
      <c r="D12" s="94" t="str">
        <f>Work!D12</f>
        <v>Gita Stankus</v>
      </c>
      <c r="E12" s="90" t="str">
        <f>Work!E12</f>
        <v>Kūrmājas prospekts 15 un 17</v>
      </c>
      <c r="F12" s="95" t="str">
        <f>Work!F12</f>
        <v>Ēku fasāžu restaurācijas būvprojekts</v>
      </c>
      <c r="G12" s="92">
        <v>14800</v>
      </c>
      <c r="H12" s="92">
        <f t="shared" si="0"/>
        <v>12800</v>
      </c>
      <c r="I12" s="158">
        <v>2000</v>
      </c>
      <c r="J12" s="107">
        <f>Work!P12</f>
        <v>21.3</v>
      </c>
      <c r="K12" s="115" t="str">
        <f>Work!R12</f>
        <v>0</v>
      </c>
      <c r="L12" s="92">
        <f>Work!O12</f>
        <v>2000</v>
      </c>
      <c r="M12" s="67"/>
      <c r="N12" s="68"/>
      <c r="O12" s="16" t="s">
        <v>52</v>
      </c>
    </row>
    <row r="13" spans="1:15" ht="29.25" customHeight="1">
      <c r="A13" s="93">
        <f>Work!A13</f>
        <v>0</v>
      </c>
      <c r="B13" s="88"/>
      <c r="C13" s="89">
        <f>Work!C13</f>
        <v>0</v>
      </c>
      <c r="D13" s="94">
        <f>Work!D13</f>
        <v>0</v>
      </c>
      <c r="E13" s="90">
        <f>Work!E13</f>
        <v>0</v>
      </c>
      <c r="F13" s="95">
        <f>Work!F13</f>
        <v>0</v>
      </c>
      <c r="G13" s="92">
        <f>Work!G13</f>
        <v>0</v>
      </c>
      <c r="H13" s="92">
        <v>0</v>
      </c>
      <c r="I13" s="158">
        <v>0</v>
      </c>
      <c r="J13" s="107">
        <f>Work!P13</f>
        <v>0</v>
      </c>
      <c r="K13" s="115" t="str">
        <f>Work!R13</f>
        <v>0</v>
      </c>
      <c r="L13" s="92">
        <f>Work!O13</f>
        <v>0</v>
      </c>
      <c r="M13" s="67"/>
      <c r="N13" s="68"/>
      <c r="O13" s="17"/>
    </row>
    <row r="14" spans="1:15" ht="25.5">
      <c r="A14" s="17"/>
      <c r="B14" s="22"/>
      <c r="C14" s="20"/>
      <c r="D14" s="20"/>
      <c r="E14" s="23"/>
      <c r="F14" s="61" t="s">
        <v>18</v>
      </c>
      <c r="G14" s="62">
        <f>SUM(G5:G13)</f>
        <v>40623.86</v>
      </c>
      <c r="H14" s="62">
        <f>SUM(H5:H13)</f>
        <v>26375.730000000003</v>
      </c>
      <c r="I14" s="62">
        <f>SUM(I5:I13)</f>
        <v>14248.130000000001</v>
      </c>
      <c r="J14" s="17"/>
      <c r="K14" s="66"/>
      <c r="L14" s="128">
        <f>SUM(L5:L13)</f>
        <v>14248.130000000001</v>
      </c>
      <c r="M14" s="98"/>
      <c r="N14" s="98">
        <f>SUM(N5:N11)</f>
        <v>0</v>
      </c>
      <c r="O14" s="20"/>
    </row>
    <row r="15" spans="1:15" s="32" customFormat="1" ht="36" customHeight="1">
      <c r="A15" s="24"/>
      <c r="B15" s="25"/>
      <c r="C15" s="26"/>
      <c r="D15" s="26"/>
      <c r="E15" s="28"/>
      <c r="F15" s="28"/>
      <c r="G15" s="75"/>
      <c r="H15" s="75"/>
      <c r="I15" s="76"/>
      <c r="J15" s="24"/>
      <c r="K15" s="69"/>
      <c r="L15" s="70"/>
      <c r="M15" s="70"/>
      <c r="N15" s="70"/>
      <c r="O15" s="26"/>
    </row>
    <row r="16" spans="1:15" s="32" customFormat="1" ht="66" customHeight="1">
      <c r="A16" s="7" t="s">
        <v>12</v>
      </c>
      <c r="B16" s="8" t="s">
        <v>0</v>
      </c>
      <c r="C16" s="7" t="s">
        <v>13</v>
      </c>
      <c r="D16" s="8" t="s">
        <v>9</v>
      </c>
      <c r="E16" s="8" t="s">
        <v>6</v>
      </c>
      <c r="F16" s="8" t="s">
        <v>7</v>
      </c>
      <c r="G16" s="105" t="s">
        <v>2</v>
      </c>
      <c r="H16" s="15" t="s">
        <v>10</v>
      </c>
      <c r="I16" s="8" t="s">
        <v>11</v>
      </c>
      <c r="J16" s="106" t="s">
        <v>4</v>
      </c>
      <c r="K16" s="106" t="s">
        <v>21</v>
      </c>
      <c r="L16" s="106" t="s">
        <v>22</v>
      </c>
      <c r="M16" s="8" t="s">
        <v>5</v>
      </c>
      <c r="N16" s="8" t="s">
        <v>3</v>
      </c>
      <c r="O16" s="13" t="s">
        <v>1</v>
      </c>
    </row>
    <row r="17" spans="1:15" ht="38.25">
      <c r="A17" s="56">
        <f>Work!A17</f>
        <v>1</v>
      </c>
      <c r="B17" s="77" t="s">
        <v>17</v>
      </c>
      <c r="C17" s="79" t="str">
        <f>Work!C17</f>
        <v>SIA "Warehouse properties"</v>
      </c>
      <c r="D17" s="81" t="str">
        <f>Work!D17</f>
        <v>Uffe Svalgard</v>
      </c>
      <c r="E17" s="82" t="str">
        <f>Work!E17</f>
        <v>Zivju iela 2A</v>
      </c>
      <c r="F17" s="57" t="str">
        <f>Work!F17</f>
        <v>Noliktavu restaurācija; autoruzraudzība</v>
      </c>
      <c r="G17" s="58">
        <f>Work!I17</f>
        <v>177962.87603305784</v>
      </c>
      <c r="H17" s="58">
        <f>G17-I17</f>
        <v>156533.56603305784</v>
      </c>
      <c r="I17" s="58">
        <v>21429.31</v>
      </c>
      <c r="J17" s="99">
        <f>Work!P17</f>
        <v>33</v>
      </c>
      <c r="K17" s="96">
        <f>Work!R17</f>
        <v>0</v>
      </c>
      <c r="L17" s="97">
        <f>Work!O17</f>
        <v>21429.31</v>
      </c>
      <c r="M17" s="67"/>
      <c r="N17" s="68"/>
      <c r="O17" s="16" t="s">
        <v>52</v>
      </c>
    </row>
    <row r="18" spans="1:15" ht="45.75" customHeight="1">
      <c r="A18" s="56">
        <f>Work!A18</f>
        <v>2</v>
      </c>
      <c r="B18" s="46" t="s">
        <v>17</v>
      </c>
      <c r="C18" s="79" t="str">
        <f>Work!C18</f>
        <v>Tatjana Ščerbakova</v>
      </c>
      <c r="D18" s="81" t="str">
        <f>Work!D18</f>
        <v>Deniss Ščerbakovs</v>
      </c>
      <c r="E18" s="82" t="str">
        <f>Work!E18</f>
        <v>Bāriņu iela 26</v>
      </c>
      <c r="F18" s="57" t="str">
        <f>Work!F18</f>
        <v>Fasādes restaurācija; autoruzraudzība</v>
      </c>
      <c r="G18" s="58">
        <f>Work!G18</f>
        <v>24071.51</v>
      </c>
      <c r="H18" s="58">
        <f aca="true" t="shared" si="1" ref="H18:H24">G18-I18</f>
        <v>6017.879999999997</v>
      </c>
      <c r="I18" s="39">
        <v>18053.63</v>
      </c>
      <c r="J18" s="99">
        <f>Work!P18</f>
        <v>27.3</v>
      </c>
      <c r="K18" s="96">
        <f>Work!R18</f>
        <v>0</v>
      </c>
      <c r="L18" s="97">
        <f>Work!O18</f>
        <v>18053.6325</v>
      </c>
      <c r="M18" s="67"/>
      <c r="N18" s="68"/>
      <c r="O18" s="108"/>
    </row>
    <row r="19" spans="1:15" ht="43.5" customHeight="1">
      <c r="A19" s="56">
        <f>Work!A19</f>
        <v>3</v>
      </c>
      <c r="B19" s="43" t="s">
        <v>14</v>
      </c>
      <c r="C19" s="79" t="str">
        <f>Work!C19</f>
        <v>Linda Ozoliņa</v>
      </c>
      <c r="D19" s="81" t="str">
        <f>Work!D19</f>
        <v>Linda Ozoliņa</v>
      </c>
      <c r="E19" s="82" t="str">
        <f>Work!E19</f>
        <v>F.Brīvzemnieka iela 26</v>
      </c>
      <c r="F19" s="57" t="str">
        <f>Work!F19</f>
        <v>Ēkas fasāžu restaurācijas 1.kārta</v>
      </c>
      <c r="G19" s="58">
        <f>Work!G19</f>
        <v>24840.38</v>
      </c>
      <c r="H19" s="58">
        <f t="shared" si="1"/>
        <v>6210.09</v>
      </c>
      <c r="I19" s="39">
        <v>18630.29</v>
      </c>
      <c r="J19" s="99">
        <f>Work!P19</f>
        <v>25.5</v>
      </c>
      <c r="K19" s="96">
        <f>Work!R19</f>
        <v>0</v>
      </c>
      <c r="L19" s="97">
        <f>Work!O19</f>
        <v>18630.285</v>
      </c>
      <c r="M19" s="71"/>
      <c r="N19" s="72"/>
      <c r="O19" s="108"/>
    </row>
    <row r="20" spans="1:15" s="5" customFormat="1" ht="45.75" customHeight="1">
      <c r="A20" s="56">
        <f>Work!A20</f>
        <v>4</v>
      </c>
      <c r="B20" s="40" t="s">
        <v>15</v>
      </c>
      <c r="C20" s="79" t="str">
        <f>Work!C20</f>
        <v>Dzīvokļu īpašnieku kopība </v>
      </c>
      <c r="D20" s="81" t="str">
        <f>Work!D20</f>
        <v>DZĪB "K.Valdemāra 16"</v>
      </c>
      <c r="E20" s="82" t="str">
        <f>Work!E20</f>
        <v>K.Valdemāra iela 16</v>
      </c>
      <c r="F20" s="57" t="str">
        <f>Work!F20</f>
        <v>Verandas restaurācijas 1.kārta; autoruzraudzība</v>
      </c>
      <c r="G20" s="58">
        <f>Work!G20</f>
        <v>27418.42</v>
      </c>
      <c r="H20" s="58">
        <f t="shared" si="1"/>
        <v>6667.0999999999985</v>
      </c>
      <c r="I20" s="39">
        <v>20751.32</v>
      </c>
      <c r="J20" s="99">
        <f>Work!P20</f>
        <v>25</v>
      </c>
      <c r="K20" s="96">
        <f>Work!R20</f>
        <v>0</v>
      </c>
      <c r="L20" s="97">
        <f>Work!O20</f>
        <v>20751.315</v>
      </c>
      <c r="M20" s="67"/>
      <c r="N20" s="68"/>
      <c r="O20" s="108"/>
    </row>
    <row r="21" spans="1:15" s="5" customFormat="1" ht="38.25">
      <c r="A21" s="56">
        <f>Work!A21</f>
        <v>5</v>
      </c>
      <c r="B21" s="40" t="s">
        <v>15</v>
      </c>
      <c r="C21" s="79" t="str">
        <f>Work!C21</f>
        <v>SIA "BRUINO"</v>
      </c>
      <c r="D21" s="81" t="str">
        <f>Work!D21</f>
        <v>Antons Fetisovs</v>
      </c>
      <c r="E21" s="82" t="str">
        <f>Work!E21</f>
        <v>Republikas iela 26/28</v>
      </c>
      <c r="F21" s="57" t="str">
        <f>Work!F21</f>
        <v>Ēkas fasādes restaurācijas 3.kārta</v>
      </c>
      <c r="G21" s="58">
        <f>Work!G21</f>
        <v>30016.74</v>
      </c>
      <c r="H21" s="58">
        <f t="shared" si="1"/>
        <v>22646.74</v>
      </c>
      <c r="I21" s="39">
        <v>7370</v>
      </c>
      <c r="J21" s="99">
        <f>Work!P21</f>
        <v>25</v>
      </c>
      <c r="K21" s="96">
        <f>Work!R21</f>
        <v>0</v>
      </c>
      <c r="L21" s="97">
        <f>Work!O21</f>
        <v>7370</v>
      </c>
      <c r="M21" s="67"/>
      <c r="N21" s="68"/>
      <c r="O21" s="16" t="s">
        <v>52</v>
      </c>
    </row>
    <row r="22" spans="1:15" ht="25.5">
      <c r="A22" s="56">
        <f>Work!A22</f>
        <v>6</v>
      </c>
      <c r="B22" s="46" t="s">
        <v>17</v>
      </c>
      <c r="C22" s="79" t="str">
        <f>Work!C22</f>
        <v>Dzīvokļu īpašnieku kopība </v>
      </c>
      <c r="D22" s="81" t="str">
        <f>Work!D22</f>
        <v>SIA "Namu serviss Apse"</v>
      </c>
      <c r="E22" s="82" t="str">
        <f>Work!E22</f>
        <v>Dzintaru iela 14</v>
      </c>
      <c r="F22" s="57" t="str">
        <f>Work!F22</f>
        <v>Fasādes restaurācija</v>
      </c>
      <c r="G22" s="58">
        <f>Work!G22</f>
        <v>21716.9</v>
      </c>
      <c r="H22" s="58">
        <f t="shared" si="1"/>
        <v>5429.230000000001</v>
      </c>
      <c r="I22" s="39">
        <v>16287.67</v>
      </c>
      <c r="J22" s="99">
        <f>Work!P22</f>
        <v>24.6</v>
      </c>
      <c r="K22" s="96">
        <f>Work!R22</f>
        <v>0</v>
      </c>
      <c r="L22" s="97">
        <f>Work!O22</f>
        <v>16287.67</v>
      </c>
      <c r="M22" s="67"/>
      <c r="N22" s="74"/>
      <c r="O22" s="108"/>
    </row>
    <row r="23" spans="1:15" ht="38.25">
      <c r="A23" s="56">
        <f>Work!A23</f>
        <v>7</v>
      </c>
      <c r="B23" s="40" t="s">
        <v>17</v>
      </c>
      <c r="C23" s="79" t="str">
        <f>Work!C23</f>
        <v>Dzīvokļu īpašnieku kopība </v>
      </c>
      <c r="D23" s="81" t="str">
        <f>Work!D23</f>
        <v>DZĪB "Peldu 36"</v>
      </c>
      <c r="E23" s="82" t="str">
        <f>Work!E23</f>
        <v>Peldu iela 36</v>
      </c>
      <c r="F23" s="57" t="str">
        <f>Work!F23</f>
        <v>Ēkas fasādes un jumta restaurācijas 2.kārta; autoruzraudzība</v>
      </c>
      <c r="G23" s="58">
        <f>Work!G23</f>
        <v>30468.94</v>
      </c>
      <c r="H23" s="58">
        <f t="shared" si="1"/>
        <v>10168.939999999999</v>
      </c>
      <c r="I23" s="39">
        <v>20300</v>
      </c>
      <c r="J23" s="99">
        <f>Work!P23</f>
        <v>20.3</v>
      </c>
      <c r="K23" s="96">
        <f>Work!R23</f>
        <v>0</v>
      </c>
      <c r="L23" s="97">
        <f>Work!O23</f>
        <v>20300</v>
      </c>
      <c r="M23" s="66"/>
      <c r="N23" s="68"/>
      <c r="O23" s="108"/>
    </row>
    <row r="24" spans="1:15" ht="51">
      <c r="A24" s="149">
        <v>8</v>
      </c>
      <c r="B24" s="22" t="s">
        <v>56</v>
      </c>
      <c r="C24" s="150" t="str">
        <f>Work!C24</f>
        <v>Artūrs Šulmanis</v>
      </c>
      <c r="D24" s="151" t="str">
        <f>Work!D24</f>
        <v>Stella Gluhovska</v>
      </c>
      <c r="E24" s="152" t="str">
        <f>Work!E24</f>
        <v>Vites iela 13</v>
      </c>
      <c r="F24" s="153" t="str">
        <f>Work!F24</f>
        <v>Ēkas fasāžu restaurācijas 1.kārta; autoruzraudzība</v>
      </c>
      <c r="G24" s="116">
        <f>Work!G24</f>
        <v>31227.83</v>
      </c>
      <c r="H24" s="108">
        <f t="shared" si="1"/>
        <v>11227.830000000002</v>
      </c>
      <c r="I24" s="108">
        <v>20000</v>
      </c>
      <c r="J24" s="154">
        <f>Work!P24</f>
        <v>0</v>
      </c>
      <c r="K24" s="148">
        <f>Work!R24</f>
        <v>0</v>
      </c>
      <c r="L24" s="114">
        <f>Work!O24</f>
        <v>0</v>
      </c>
      <c r="M24" s="67"/>
      <c r="N24" s="68"/>
      <c r="O24" s="108" t="s">
        <v>105</v>
      </c>
    </row>
    <row r="25" spans="1:15" ht="12.75">
      <c r="A25" s="149">
        <f>Work!A25</f>
        <v>0</v>
      </c>
      <c r="B25" s="157"/>
      <c r="C25" s="150">
        <f>Work!C25</f>
        <v>0</v>
      </c>
      <c r="D25" s="151">
        <f>Work!D25</f>
        <v>0</v>
      </c>
      <c r="E25" s="152">
        <f>Work!E25</f>
        <v>0</v>
      </c>
      <c r="F25" s="153">
        <f>Work!F25</f>
        <v>0</v>
      </c>
      <c r="G25" s="116">
        <f>Work!G25</f>
        <v>0</v>
      </c>
      <c r="H25" s="108"/>
      <c r="I25" s="108"/>
      <c r="J25" s="154">
        <f>Work!P25</f>
        <v>0</v>
      </c>
      <c r="K25" s="148">
        <f>Work!R25</f>
        <v>0</v>
      </c>
      <c r="L25" s="114">
        <f>Work!O25</f>
        <v>0</v>
      </c>
      <c r="M25" s="67"/>
      <c r="N25" s="68"/>
      <c r="O25" s="108"/>
    </row>
    <row r="26" spans="1:15" ht="12.75">
      <c r="A26" s="149">
        <f>Work!A26</f>
        <v>0</v>
      </c>
      <c r="B26" s="139"/>
      <c r="C26" s="150">
        <f>Work!C26</f>
        <v>0</v>
      </c>
      <c r="D26" s="151">
        <f>Work!D26</f>
        <v>0</v>
      </c>
      <c r="E26" s="152">
        <f>Work!E26</f>
        <v>0</v>
      </c>
      <c r="F26" s="153">
        <f>Work!F26</f>
        <v>0</v>
      </c>
      <c r="G26" s="116">
        <f>Work!G26</f>
        <v>0</v>
      </c>
      <c r="H26" s="108"/>
      <c r="I26" s="108"/>
      <c r="J26" s="154">
        <f>Work!P26</f>
        <v>0</v>
      </c>
      <c r="K26" s="148">
        <f>Work!R26</f>
        <v>0</v>
      </c>
      <c r="L26" s="114">
        <f>Work!O26</f>
        <v>0</v>
      </c>
      <c r="M26" s="67"/>
      <c r="N26" s="73"/>
      <c r="O26" s="108"/>
    </row>
    <row r="27" spans="1:15" ht="12.75">
      <c r="A27" s="149">
        <f>Work!A27</f>
        <v>0</v>
      </c>
      <c r="B27" s="18"/>
      <c r="C27" s="150">
        <f>Work!C27</f>
        <v>0</v>
      </c>
      <c r="D27" s="151">
        <f>Work!D27</f>
        <v>0</v>
      </c>
      <c r="E27" s="152">
        <f>Work!E27</f>
        <v>0</v>
      </c>
      <c r="F27" s="153">
        <f>Work!F27</f>
        <v>0</v>
      </c>
      <c r="G27" s="116">
        <f>Work!G27</f>
        <v>0</v>
      </c>
      <c r="H27" s="108"/>
      <c r="I27" s="108"/>
      <c r="J27" s="154">
        <f>Work!P27</f>
        <v>0</v>
      </c>
      <c r="K27" s="148">
        <f>Work!R27</f>
        <v>0</v>
      </c>
      <c r="L27" s="114">
        <f>Work!O27</f>
        <v>0</v>
      </c>
      <c r="M27" s="67"/>
      <c r="N27" s="68"/>
      <c r="O27" s="108"/>
    </row>
    <row r="28" spans="1:15" ht="12.75">
      <c r="A28" s="149">
        <f>Work!A28</f>
        <v>0</v>
      </c>
      <c r="B28" s="139"/>
      <c r="C28" s="150">
        <f>Work!C28</f>
        <v>0</v>
      </c>
      <c r="D28" s="151">
        <f>Work!D28</f>
        <v>0</v>
      </c>
      <c r="E28" s="152">
        <f>Work!E28</f>
        <v>0</v>
      </c>
      <c r="F28" s="153">
        <f>Work!F28</f>
        <v>0</v>
      </c>
      <c r="G28" s="116">
        <f>Work!G28</f>
        <v>0</v>
      </c>
      <c r="H28" s="108"/>
      <c r="I28" s="108"/>
      <c r="J28" s="154">
        <f>Work!P28</f>
        <v>0</v>
      </c>
      <c r="K28" s="148">
        <f>Work!R28</f>
        <v>0</v>
      </c>
      <c r="L28" s="114">
        <f>Work!O28</f>
        <v>0</v>
      </c>
      <c r="M28" s="67"/>
      <c r="N28" s="68"/>
      <c r="O28" s="108"/>
    </row>
    <row r="29" spans="1:15" ht="12.75">
      <c r="A29" s="149">
        <f>Work!A29</f>
        <v>0</v>
      </c>
      <c r="B29" s="157"/>
      <c r="C29" s="150">
        <f>Work!C29</f>
        <v>0</v>
      </c>
      <c r="D29" s="151">
        <f>Work!D29</f>
        <v>0</v>
      </c>
      <c r="E29" s="152">
        <f>Work!E29</f>
        <v>0</v>
      </c>
      <c r="F29" s="153">
        <f>Work!F29</f>
        <v>0</v>
      </c>
      <c r="G29" s="116">
        <f>Work!G29</f>
        <v>0</v>
      </c>
      <c r="H29" s="108"/>
      <c r="I29" s="108"/>
      <c r="J29" s="154">
        <f>Work!P29</f>
        <v>0</v>
      </c>
      <c r="K29" s="148">
        <f>Work!R29</f>
        <v>0</v>
      </c>
      <c r="L29" s="114">
        <f>Work!O29</f>
        <v>0</v>
      </c>
      <c r="M29" s="67"/>
      <c r="N29" s="68"/>
      <c r="O29" s="108"/>
    </row>
    <row r="30" spans="1:15" ht="12.75">
      <c r="A30" s="149">
        <f>Work!A30</f>
        <v>0</v>
      </c>
      <c r="B30" s="22"/>
      <c r="C30" s="150">
        <f>Work!C30</f>
        <v>0</v>
      </c>
      <c r="D30" s="151">
        <f>Work!D30</f>
        <v>0</v>
      </c>
      <c r="E30" s="152">
        <f>Work!E30</f>
        <v>0</v>
      </c>
      <c r="F30" s="153">
        <f>Work!F30</f>
        <v>0</v>
      </c>
      <c r="G30" s="116">
        <f>Work!G30</f>
        <v>0</v>
      </c>
      <c r="H30" s="108"/>
      <c r="I30" s="108"/>
      <c r="J30" s="154">
        <f>Work!P30</f>
        <v>0</v>
      </c>
      <c r="K30" s="148">
        <f>Work!R30</f>
        <v>0</v>
      </c>
      <c r="L30" s="114">
        <f>Work!O30</f>
        <v>0</v>
      </c>
      <c r="M30" s="67"/>
      <c r="N30" s="68"/>
      <c r="O30" s="17"/>
    </row>
    <row r="31" spans="1:15" ht="12.75">
      <c r="A31" s="149">
        <f>Work!A31</f>
        <v>0</v>
      </c>
      <c r="B31" s="139"/>
      <c r="C31" s="150">
        <f>Work!C31</f>
        <v>0</v>
      </c>
      <c r="D31" s="151">
        <f>Work!D31</f>
        <v>0</v>
      </c>
      <c r="E31" s="152">
        <f>Work!E31</f>
        <v>0</v>
      </c>
      <c r="F31" s="153">
        <f>Work!F31</f>
        <v>0</v>
      </c>
      <c r="G31" s="116">
        <f>Work!G31</f>
        <v>0</v>
      </c>
      <c r="H31" s="108"/>
      <c r="I31" s="108"/>
      <c r="J31" s="154">
        <f>Work!P31</f>
        <v>0</v>
      </c>
      <c r="K31" s="148">
        <f>Work!R31</f>
        <v>0</v>
      </c>
      <c r="L31" s="114">
        <f>Work!O31</f>
        <v>0</v>
      </c>
      <c r="M31" s="67"/>
      <c r="N31" s="68"/>
      <c r="O31" s="17"/>
    </row>
    <row r="32" spans="1:15" ht="12.75">
      <c r="A32" s="17"/>
      <c r="B32" s="22"/>
      <c r="C32" s="20"/>
      <c r="D32" s="49"/>
      <c r="E32" s="23"/>
      <c r="F32" s="63" t="s">
        <v>19</v>
      </c>
      <c r="G32" s="62">
        <f>SUM(G17:G31)</f>
        <v>367723.5960330579</v>
      </c>
      <c r="H32" s="62">
        <f>SUM(H17:H31)</f>
        <v>224901.37603305787</v>
      </c>
      <c r="I32" s="64">
        <f>SUM(I17:I31)</f>
        <v>142822.22</v>
      </c>
      <c r="J32" s="64"/>
      <c r="K32" s="64">
        <f>SUM(K17:K31)</f>
        <v>0</v>
      </c>
      <c r="L32" s="64">
        <f>SUM(L17:L31)</f>
        <v>122822.21250000001</v>
      </c>
      <c r="M32" s="64"/>
      <c r="N32" s="64">
        <f>SUM(N17:N31)</f>
        <v>0</v>
      </c>
      <c r="O32" s="17"/>
    </row>
    <row r="33" spans="1:15" ht="30.75" customHeight="1">
      <c r="A33" s="24"/>
      <c r="B33" s="25"/>
      <c r="C33" s="26"/>
      <c r="D33" s="27"/>
      <c r="E33" s="28"/>
      <c r="F33" s="33"/>
      <c r="G33" s="34"/>
      <c r="H33" s="34"/>
      <c r="I33" s="35"/>
      <c r="J33" s="24"/>
      <c r="K33" s="30"/>
      <c r="L33" s="31"/>
      <c r="M33" s="31"/>
      <c r="N33" s="29"/>
      <c r="O33" s="24"/>
    </row>
    <row r="34" spans="1:15" s="32" customFormat="1" ht="18" customHeight="1">
      <c r="A34" s="51"/>
      <c r="B34" s="50"/>
      <c r="C34" s="52"/>
      <c r="D34" s="52"/>
      <c r="E34" s="50"/>
      <c r="F34" s="59" t="s">
        <v>20</v>
      </c>
      <c r="G34" s="60">
        <f>G32+G14</f>
        <v>408347.4560330579</v>
      </c>
      <c r="H34" s="60">
        <f>H32+H14</f>
        <v>251277.10603305788</v>
      </c>
      <c r="I34" s="60">
        <f>I32+I14</f>
        <v>157070.35</v>
      </c>
      <c r="J34" s="53"/>
      <c r="K34" s="53"/>
      <c r="L34" s="129">
        <f>L32+L14</f>
        <v>137070.3425</v>
      </c>
      <c r="M34" s="117"/>
      <c r="N34" s="117">
        <f>N32+N14</f>
        <v>0</v>
      </c>
      <c r="O34" s="55"/>
    </row>
    <row r="36" spans="11:12" ht="12.75">
      <c r="K36" s="141" t="s">
        <v>101</v>
      </c>
      <c r="L36" s="142">
        <f>Work!S36</f>
        <v>25000</v>
      </c>
    </row>
    <row r="37" spans="11:12" ht="38.25">
      <c r="K37" s="143" t="s">
        <v>102</v>
      </c>
      <c r="L37" s="142">
        <f>Work!S37</f>
        <v>31085.9</v>
      </c>
    </row>
    <row r="38" spans="11:12" ht="12.75">
      <c r="K38" s="144" t="s">
        <v>103</v>
      </c>
      <c r="L38" s="145">
        <f>Work!S38</f>
        <v>56085.9</v>
      </c>
    </row>
    <row r="39" spans="11:12" ht="12.75">
      <c r="K39" s="155" t="s">
        <v>104</v>
      </c>
      <c r="L39" s="156">
        <f>Work!S39</f>
        <v>80984.4425</v>
      </c>
    </row>
  </sheetData>
  <sheetProtection/>
  <mergeCells count="1"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2023-06-15T10:55:57Z</dcterms:modified>
  <cp:category/>
  <cp:version/>
  <cp:contentType/>
  <cp:contentStatus/>
</cp:coreProperties>
</file>